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no" ?>
<Relationships xmlns="http://schemas.openxmlformats.org/package/2006/relationships">
  <Relationship Id="rId3" Target="docProps/core.xml" Type="http://schemas.openxmlformats.org/package/2006/relationships/metadata/core-properties"/>
  <Relationship Id="rId2" Target="docProps/app.xml" Type="http://schemas.openxmlformats.org/officeDocument/2006/relationships/extended-properties"/>
  <Relationship Id="rId1" Target="xl/workbook.xml" Type="http://schemas.openxmlformats.org/officeDocument/2006/relationships/officeDocument"/>
</Relationships>

</file>

<file path=xl/workbook.xml><?xml version="1.0" encoding="utf-8"?>
<workbook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fileVersion appName="xl" lastEdited="4" lowestEdited="4" rupBuild="9302"/>
  <sheets>
    <sheet name="Деф" r:id="rId1" sheetId="1" state="visible"/>
    <sheet name="АдмДох" r:id="rId2" sheetId="2" state="hidden"/>
    <sheet name="АдмИст" r:id="rId3" sheetId="3" state="hidden"/>
    <sheet name="Норм" r:id="rId4" sheetId="4" state="hidden"/>
    <sheet name="Дох " r:id="rId5" sheetId="5" state="visible"/>
    <sheet name="Вед22" r:id="rId6" sheetId="6" state="visible"/>
    <sheet name="вед 23-24" r:id="rId7" sheetId="7" state="hidden"/>
    <sheet name="Фун22" r:id="rId8" sheetId="8" state="visible"/>
    <sheet name="Фун 23-24" r:id="rId9" sheetId="9" state="hidden"/>
    <sheet name="ЦСР 22" r:id="rId10" sheetId="10" state="visible"/>
    <sheet name="ЦСР 23-24" r:id="rId11" sheetId="11" state="hidden"/>
    <sheet name="публ" r:id="rId12" sheetId="12" state="visible"/>
    <sheet name="Полн" r:id="rId13" sheetId="13" state="hidden"/>
    <sheet name="сбал" r:id="rId14" sheetId="14" state="hidden"/>
    <sheet name="дороги с" r:id="rId15" sheetId="15" state="hidden"/>
    <sheet name="Молод" r:id="rId16" sheetId="16" state="hidden"/>
    <sheet name="софин" r:id="rId17" sheetId="17" state="hidden"/>
    <sheet name="Заим" r:id="rId18" sheetId="18" state="hidden"/>
    <sheet name="ак" r:id="rId19" sheetId="19" state="hidden"/>
    <sheet name="дороги кр" r:id="rId20" sheetId="20" state="hidden"/>
    <sheet name="горср 10" r:id="rId21" sheetId="21" state="hidden"/>
    <sheet name="рег вып" r:id="rId22" sheetId="22" state="hidden"/>
    <sheet name="гор ср" r:id="rId23" sheetId="23" state="hidden"/>
    <sheet name="налог п" r:id="rId24" sheetId="24" state="hidden"/>
    <sheet name="уч УДС" r:id="rId25" sheetId="25" state="hidden"/>
    <sheet name="благ" r:id="rId26" sheetId="26" state="hidden"/>
    <sheet name="благ м" r:id="rId27" sheetId="27" state="hidden"/>
    <sheet name="ФФП" r:id="rId28" sheetId="28" state="hidden"/>
    <sheet name="адм к" r:id="rId29" sheetId="29" state="hidden"/>
    <sheet name="ВУС" r:id="rId30" sheetId="30" state="hidden"/>
    <sheet name="переселен" r:id="rId31" sheetId="31" state="hidden"/>
    <sheet name="пожарка" r:id="rId32" sheetId="32" state="hidden"/>
    <sheet name="БДД" r:id="rId33" sheetId="33" state="hidden"/>
    <sheet name="ППМИ" r:id="rId34" sheetId="34" state="hidden"/>
    <sheet name="переч субс" r:id="rId35" sheetId="35" state="hidden"/>
    <sheet name="пов зп 10" r:id="rId36" sheetId="36" state="hidden"/>
    <sheet name="спр" r:id="rId37" sheetId="37" state="visible"/>
    <sheet name="Лист1" r:id="rId38" sheetId="38" state="hidden"/>
    <sheet name="Лист2" r:id="rId39" sheetId="39" state="visible"/>
  </sheets>
  <definedNames>
    <definedName name="цср">'Лист1'!$A$2:$B$211</definedName>
    <definedName name="сумма13">#REF!</definedName>
    <definedName name="СумВед22">'file:///d:/Users/Userrfu/Desktop/[Приложения 2022-2024 мое.xlsx]вед 23-24'!$F$8:$F$3610</definedName>
    <definedName name="СумВед15">'вед 23-24'!$G$8:$G$361</definedName>
    <definedName name="СумВед14">'вед 23-24'!$F$8:$F$361</definedName>
    <definedName name="РзПзПлПер">'вед 23-24'!$H$8:$H$4630</definedName>
    <definedName name="РзПз">'Вед22'!$G$8:$G$8518</definedName>
    <definedName name="Р1дата">'спр'!$B$3</definedName>
    <definedName name="Надох">'спр'!$B$11</definedName>
    <definedName name="РзПз1">'file:///d:/Users/Userrfu/Desktop/[Приложения 2022-2024 мое.xlsx]Вед22'!$G$8:$G$8518</definedName>
    <definedName name="спрВЦП">#REF!</definedName>
    <definedName name="Н2эф">#REF!</definedName>
    <definedName name="Н2цср">'спр'!$C$19</definedName>
    <definedName name="Н2сбал">'спр'!$C$23</definedName>
    <definedName name="Н2рег_вып">'спр'!$C$40</definedName>
    <definedName name="Н2поощ">'спр'!$C$34</definedName>
    <definedName name="Н2пожар">'спр'!$C$35</definedName>
    <definedName name="Н2пож">'спр'!$C$33</definedName>
    <definedName name="Н2Норм">'спр'!$C$13</definedName>
    <definedName name="Н2Мдор">#REF!</definedName>
    <definedName name="Н2займ">'спр'!$C$30</definedName>
    <definedName name="Н2доркап">'спр'!$C$34</definedName>
    <definedName name="Н2деф">'спр'!$C$10</definedName>
    <definedName name="Н2гор_среда">'спр'!$C$38</definedName>
    <definedName name="Н2вус">'спр'!$C$28</definedName>
    <definedName name="Н2вод">'спр'!$C$36</definedName>
    <definedName name="Н2вед1">'спр'!$C$16</definedName>
    <definedName name="цср1">'Лист1'!$A$2:$B$2840</definedName>
    <definedName name="Н2Бл">#REF!</definedName>
    <definedName name="Н2инв">#REF!</definedName>
    <definedName name="Н2адох">'спр'!$C$11</definedName>
    <definedName name="Н1цср1">'спр'!$B$20</definedName>
    <definedName name="Н1ффп">'спр'!$B$24</definedName>
    <definedName name="Н1фун">'спр'!$B$17</definedName>
    <definedName name="Н1сбал">'спр'!$B$23</definedName>
    <definedName name="Н1софин">'спр'!$B$35</definedName>
    <definedName name="Н1рег_вып">'спр'!$B$40</definedName>
    <definedName name="Н2аист">'спр'!$C$12</definedName>
    <definedName name="Н2Перес">'спр'!$C$32</definedName>
    <definedName name="Н1Пот">#REF!</definedName>
    <definedName name="Н2Дороги">'спр'!$C$33</definedName>
    <definedName name="Н1пол">'спр'!$B$22</definedName>
    <definedName name="Н2вед">'спр'!$C$15</definedName>
    <definedName name="Н1пожар">'спр'!$B$36</definedName>
    <definedName name="Н1Пересел">'спр'!$B$32</definedName>
    <definedName name="Н1Норм">'спр'!$B$13</definedName>
    <definedName name="Н1нал">#REF!</definedName>
    <definedName name="Н1мин">'спр'!$B$35</definedName>
    <definedName name="Н2мол">'спр'!$C$25</definedName>
    <definedName name="Н1рцп">#REF!</definedName>
    <definedName name="Н1Мдор">#REF!</definedName>
    <definedName name="Н1мол">'спр'!$B$25</definedName>
    <definedName name="Н1ком">'спр'!$B$26</definedName>
    <definedName name="Н1займ">'спр'!$B$30</definedName>
    <definedName name="Н1цср">'спр'!$B$19</definedName>
    <definedName name="Н2публ">'спр'!$C$21</definedName>
    <definedName name="Н1дох">'спр'!$B$14</definedName>
    <definedName name="Н1Дороги">'спр'!$B$33</definedName>
    <definedName name="Н2нал">#REF!</definedName>
    <definedName name="Р2дата">'спр'!$B$5</definedName>
    <definedName name="Н1гранты">'спр'!$B$36</definedName>
    <definedName name="Н1вцп">#REF!</definedName>
    <definedName name="Н2вцп">#REF!</definedName>
    <definedName name="Р1номер">'спр'!$B$4</definedName>
    <definedName name="Н1вус">'спр'!$B$28</definedName>
    <definedName name="Н2дор">'спр'!$C$32</definedName>
    <definedName name="Н1вод">'спр'!$B$36</definedName>
    <definedName name="Н2метвус">'спр'!$C$29</definedName>
    <definedName name="Н1Бл">#REF!</definedName>
    <definedName name="Н2пол">'спр'!$C$22</definedName>
    <definedName name="Н1эф">#REF!</definedName>
    <definedName name="Н2дох">'спр'!$C$14</definedName>
    <definedName name="Н1акк">'спр'!$B$31</definedName>
    <definedName name="Н1Публ">'спр'!$B$21</definedName>
    <definedName name="СумВед">'Вед22'!$F$8:$F$5007</definedName>
    <definedName name="кврПлПер">'вед 23-24'!$E$8:$E$361</definedName>
    <definedName name="Н2ффп">'спр'!$C$24</definedName>
    <definedName name="Н1пож">'спр'!$B$33</definedName>
    <definedName name="кбк">#REF!</definedName>
    <definedName name="Н1Перес">'спр'!$B$32</definedName>
    <definedName name="Н1вед">'спр'!$B$15</definedName>
    <definedName name="Н1поощ">'спр'!$B$34</definedName>
    <definedName name="е213">'[1]спр'!$B$4</definedName>
    <definedName name="Н1адох">'спр'!$B$11</definedName>
    <definedName name="вцп13">#REF!</definedName>
    <definedName name="H2потенциал">'спр'!$C$42</definedName>
    <definedName name="квр13">'Вед22'!$E$8:$E$3407</definedName>
    <definedName name="Н2Пересел">'спр'!$C$32</definedName>
    <definedName name="сум">#REF!</definedName>
    <definedName name="Н2акк">'спр'!$C$31</definedName>
    <definedName name="Н1гор_среда">'спр'!$B$38</definedName>
    <definedName name="H2зппов">'спр'!$C$44</definedName>
    <definedName name="Н1метвус">'спр'!$B$29</definedName>
    <definedName name="Н1Дор">'спр'!$B$32</definedName>
    <definedName name="H2дороги_50">'спр'!$C$48</definedName>
    <definedName name="Н1вед1">'спр'!$B$16</definedName>
    <definedName name="Н1инв">#REF!</definedName>
    <definedName name="Н1доркап">'спр'!$B$34</definedName>
    <definedName name="h3гор">'[1]спр'!$C$38</definedName>
    <definedName name="Н2софин">'спр'!$C$35</definedName>
    <definedName name="Н2цср1">'спр'!$C$20</definedName>
    <definedName name="Н2фун">'спр'!$C$17</definedName>
    <definedName name="H2благмалое">'спр'!$C$41</definedName>
    <definedName name="ПлПер">'спр'!$B$2</definedName>
    <definedName name="H1УДС">'спр'!$C$45</definedName>
    <definedName name="вцпПлПер">#REF!</definedName>
    <definedName name="H1пожар">'спр'!$B$36</definedName>
    <definedName name="H2пожар">'спр'!$C$36</definedName>
    <definedName name="H1потенциал">'спр'!$B$42</definedName>
    <definedName name="Н2мин">'спр'!$C$35</definedName>
    <definedName name="H2благ">'спр'!$C$43</definedName>
    <definedName name="Н2рцп">#REF!</definedName>
    <definedName name="H1зппов">'спр'!$B$44</definedName>
    <definedName name="H2УДС">'спр'!$B$45</definedName>
    <definedName name="H2ДК">'спр'!$C$39</definedName>
    <definedName name="Н2ком">'спр'!$C$26</definedName>
    <definedName name="Н1аист">'спр'!$B$12</definedName>
    <definedName name="Р2номер">'спр'!$B$6</definedName>
    <definedName name="H1дороги_50">'спр'!$B$48</definedName>
    <definedName name="Н1фун1">'спр'!$B$18</definedName>
    <definedName name="год">'спр'!$B$1</definedName>
    <definedName name="H1ДК">'спр'!$B$39</definedName>
    <definedName name="H1гор_среда_10">'спр'!$B$47</definedName>
    <definedName name="Н2фун1">'спр'!$C$18</definedName>
    <definedName name="Н1деф">'спр'!$B$10</definedName>
    <definedName name="H1благмалое">'спр'!$B$41</definedName>
    <definedName name="Н2гранты">'спр'!$C$36</definedName>
    <definedName name="H2гор_среда_10">'спр'!$C$47</definedName>
    <definedName name="H1благ">'спр'!$B$43</definedName>
    <definedName localSheetId="0" name="_xlnm.Print_Area">'Деф'!$A:$E</definedName>
    <definedName localSheetId="1" name="СумВед15">'вед 23-24'!$G$8:$G$361</definedName>
    <definedName localSheetId="1" name="СумВед14">'вед 23-24'!$F$8:$F$361</definedName>
    <definedName localSheetId="1" name="РзПзПлПер">'вед 23-24'!$H$8:$H$459</definedName>
    <definedName localSheetId="1" name="ПлПер">'спр'!$B$2</definedName>
    <definedName localSheetId="1" name="Надох">#REF!</definedName>
    <definedName localSheetId="1" name="Н1ффп">'спр'!$B$24</definedName>
    <definedName localSheetId="1" name="Н1сбал">#REF!</definedName>
    <definedName localSheetId="1" name="Н1рцп">#REF!</definedName>
    <definedName localSheetId="1" name="Н1Пот">#REF!</definedName>
    <definedName localSheetId="1" name="Н1пол">#REF!</definedName>
    <definedName localSheetId="1" name="Р1дата">'спр'!$B$3</definedName>
    <definedName localSheetId="1" name="Н1пож">#REF!</definedName>
    <definedName localSheetId="1" name="РзПз">'Вед22'!$G$8:$G$8315</definedName>
    <definedName localSheetId="1" name="Н1ком">#REF!</definedName>
    <definedName localSheetId="1" name="Н1мол">#REF!</definedName>
    <definedName localSheetId="1" name="Н1займ">#REF!</definedName>
    <definedName localSheetId="1" name="Н1дох">'спр'!$B$14</definedName>
    <definedName localSheetId="1" name="Н1фун">#REF!</definedName>
    <definedName localSheetId="1" name="Н1деф">'спр'!$B$10</definedName>
    <definedName localSheetId="1" name="Н1вус">'спр'!$B$28</definedName>
    <definedName localSheetId="1" name="Р1номер">'спр'!$B$4</definedName>
    <definedName localSheetId="1" name="Н1метвус">#REF!</definedName>
    <definedName localSheetId="1" name="Н1инв">#REF!</definedName>
    <definedName localSheetId="1" name="Н1Дор">#REF!</definedName>
    <definedName localSheetId="1" name="Н1вед1">'спр'!$B$16</definedName>
    <definedName localSheetId="1" name="Н1вцп">#REF!</definedName>
    <definedName localSheetId="1" name="Н1аист">'спр'!$B$12</definedName>
    <definedName localSheetId="1" name="Н1адох">'спр'!$B$11</definedName>
    <definedName localSheetId="1" name="Н1вед">'спр'!$B$15</definedName>
    <definedName localSheetId="1" name="СумВед">'Вед22'!$F$8:$F$3795</definedName>
    <definedName localSheetId="1" name="кврПлПер">'вед 23-24'!$E$8:$E$361</definedName>
    <definedName localSheetId="1" name="Н1Публ">'спр'!$B$21</definedName>
    <definedName localSheetId="1" name="квр13">'Вед22'!$E$8:$E$575</definedName>
    <definedName localSheetId="1" name="сум">#REF!</definedName>
    <definedName localSheetId="1" name="год">'спр'!$B$1</definedName>
    <definedName localSheetId="1" name="_xlnm.Print_Area">'АдмДох'!$A:$D</definedName>
    <definedName localSheetId="2" name="_xlnm.Print_Area">'АдмИст'!$A:$D</definedName>
    <definedName localSheetId="5" name="_xlnm.Print_Area">'Вед22'!$A:$F</definedName>
    <definedName localSheetId="6" name="_xlnm.Print_Area">'вед 23-24'!$A:$G</definedName>
    <definedName localSheetId="7" name="_xlnm.Print_Area">'Фун22'!$A:$D</definedName>
    <definedName localSheetId="11" name="_xlnm.Print_Area">'публ'!$A:$F</definedName>
    <definedName localSheetId="12" name="_xlnm.Print_Area">'Полн'!$A:$F</definedName>
    <definedName localSheetId="13" name="_xlnm.Print_Area">'сбал'!$A$1:$D$24</definedName>
    <definedName localSheetId="14" name="_xlnm.Print_Area">'дороги с'!$A$1:$E$25</definedName>
    <definedName localSheetId="15" name="_xlnm.Print_Area">'Молод'!$A:$D</definedName>
    <definedName localSheetId="17" name="_xlnm.Print_Area">'Заим'!$A:$D</definedName>
    <definedName localSheetId="18" name="_xlnm.Print_Area">'ак'!$A$1:$D$12</definedName>
    <definedName localSheetId="20" name="_xlnm.Print_Area">'горср 10'!$A$1:$B$7</definedName>
    <definedName localSheetId="22" name="_xlnm.Print_Area">'гор ср'!$A$1:$B$9</definedName>
    <definedName localSheetId="27" name="_xlnm.Print_Area">'ФФП'!$A:$D</definedName>
    <definedName localSheetId="28" name="_xlnm.Print_Area">'адм к'!$A:$E</definedName>
    <definedName localSheetId="29" name="_xlnm.Print_Area">'ВУС'!$A$2:$D$23</definedName>
    <definedName localSheetId="31" name="_xlnm.Print_Area">'пожарка'!$A$1:$D$25</definedName>
  </definedNames>
</workbook>
</file>

<file path=xl/sharedStrings.xml><?xml version="1.0" encoding="utf-8"?>
<sst xmlns="http://schemas.openxmlformats.org/spreadsheetml/2006/main" xmlns:a="http://schemas.openxmlformats.org/drawingml/2006/main" xmlns:c="http://schemas.openxmlformats.org/drawingml/2006/chart" xmlns:co="http://ncloudtech.com" xmlns:m="http://schemas.openxmlformats.org/officeDocument/2006/math" xmlns:mc="http://schemas.openxmlformats.org/markup-compatibility/2006" xmlns:o="urn:schemas-microsoft-com:office:office" xmlns:p="http://schemas.openxmlformats.org/presentationml/2006/main" xmlns:pic="http://schemas.openxmlformats.org/drawingml/2006/picture" xmlns:r="http://schemas.openxmlformats.org/officeDocument/2006/relationships" xmlns:s="http://schemas.openxmlformats.org/officeDocument/2006/sharedTypes" xmlns:sl="http://schemas.openxmlformats.org/schemaLibrary/2006/main" xmlns:v="urn:schemas-microsoft-com:vml" xmlns:w="http://schemas.openxmlformats.org/wordprocessingml/2006/main" xmlns:w14="http://schemas.microsoft.com/office/word/2010/wordml" xmlns:w15="http://schemas.microsoft.com/office/word/2012/wordml" xmlns:wp="http://schemas.openxmlformats.org/drawingml/2006/wordprocessingDrawing" xmlns:wpg="http://schemas.microsoft.com/office/word/2010/wordprocessingGroup" xmlns:wps="http://schemas.microsoft.com/office/word/2010/wordprocessingShape" xmlns:x14="http://schemas.microsoft.com/office/spreadsheetml/2009/9/main" xmlns:xdr="http://schemas.openxmlformats.org/drawingml/2006/spreadsheetDrawing" xmlns:xm="http://schemas.microsoft.com/office/excel/2006/main" mc:Ignorable="co w14 x14 w15">
  <si>
    <t>(в рублях)</t>
  </si>
  <si>
    <t>КОД</t>
  </si>
  <si>
    <t xml:space="preserve">Наименование </t>
  </si>
  <si>
    <t xml:space="preserve"> 2022 год</t>
  </si>
  <si>
    <t xml:space="preserve"> 2023 год</t>
  </si>
  <si>
    <t>2024 год</t>
  </si>
  <si>
    <t>890 01 00 00 00 00 0000 000</t>
  </si>
  <si>
    <t>ИСТОЧНИКИ ВНУТРЕННЕГО ФИНАНСИРОВАНИЯ ДЕФИЦИТОВ БЮДЖЕТОВ</t>
  </si>
  <si>
    <t>ВСЕГО РАСХОДОВ</t>
  </si>
  <si>
    <t>Бюджетные кредиты от других бюджетов бюджетной системы Российской Федерации</t>
  </si>
  <si>
    <t>890 01 03 00 00 00 0000 700</t>
  </si>
  <si>
    <t>Получение бюджетных кредитов от других бюджетов бюджетной системы Российской Федерации в валюте Российской Федерации</t>
  </si>
  <si>
    <t>890 01 03 01 00 05 0000 710</t>
  </si>
  <si>
    <t>Полученные кредитов от других бюджетов бюджетной системы Российской Федерации бюджетами муниципальных районов в валюте Российской Федерации</t>
  </si>
  <si>
    <t>890 01 03 00 00 00 0000 800</t>
  </si>
  <si>
    <t>Погашение бюджетных кредитов, полученных от других бюджетов бюджетной системы Российской Федерации в валюте Российской Федерации</t>
  </si>
  <si>
    <t>890 01 03 01 00 05 0000 810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</si>
  <si>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</si>
  <si>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890 01 05 00 00 00 0000 000</t>
  </si>
  <si>
    <t>Изменение остатков средств на счетах по учету средств бюджета</t>
  </si>
  <si>
    <t>890 01 05 00 00 00 0000 500</t>
  </si>
  <si>
    <t>Увеличение остатков средств бюджетов</t>
  </si>
  <si>
    <t>890 01 05 02 00 00 0000 500</t>
  </si>
  <si>
    <t>Увеличение прочих остатков средств бюджетов</t>
  </si>
  <si>
    <t>890 01 05 02 01 00 0000 510</t>
  </si>
  <si>
    <t>Увеличение прочих остатков денежных средств бюджетов</t>
  </si>
  <si>
    <t>890 01 05 02 01 05 0000 510</t>
  </si>
  <si>
    <t>Увеличение прочих остатков денежных средств бюджетов муниципальных районов</t>
  </si>
  <si>
    <t>890 01 05 00 00 00 0000 600</t>
  </si>
  <si>
    <t>Уменьшение остатков средств бюджетов</t>
  </si>
  <si>
    <t>890 01 05 02 00 00 0000 600</t>
  </si>
  <si>
    <t>Уменьшение прочих остатков средств бюджетов</t>
  </si>
  <si>
    <t>890 01 05 02 01 00 0000 610</t>
  </si>
  <si>
    <t>Уменьшение прочих остатков денежных средств бюджетов</t>
  </si>
  <si>
    <t>890 01 05 02 01 05 0000 610</t>
  </si>
  <si>
    <t>Уменьшение прочих остатков денежных средств бюджетов муниципальных районов</t>
  </si>
  <si>
    <t>№ ПП</t>
  </si>
  <si>
    <t>Код главного администратора</t>
  </si>
  <si>
    <t>Код бюджетной классификации</t>
  </si>
  <si>
    <t>Наименование кода бюджетной классификации</t>
  </si>
  <si>
    <t>Богучанский район</t>
  </si>
  <si>
    <t>Богучанский районный Совет депутатов</t>
  </si>
  <si>
    <t>1 13 02995 05 9906 130</t>
  </si>
  <si>
    <t>Прочие доходы от компенсации затрат бюджетов муниципальных районов (возмещение расходов на выплату страхового обеспечения)</t>
  </si>
  <si>
    <t>801</t>
  </si>
  <si>
    <t>1 17 01050 05 0000 180</t>
  </si>
  <si>
    <t>Невыясненные поступления, зачисляемые в бюджеты муниципальных районов</t>
  </si>
  <si>
    <t>1 17 05050 05 0000 180</t>
  </si>
  <si>
    <t xml:space="preserve">Прочие неналоговые доходы бюджетов муниципальных районов </t>
  </si>
  <si>
    <t>Контрольно-счетная комиссия муниципального образования Богучанский район</t>
  </si>
  <si>
    <t>1 16 10100 05 0000 140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</si>
  <si>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</si>
  <si>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 xml:space="preserve">Администрация Богучанского района </t>
  </si>
  <si>
    <t>1 08 07150 01 1000 110</t>
  </si>
  <si>
    <t>Государственная пошлина за выдачу разрешения на установку рекламной конструкции (основной платеж)</t>
  </si>
  <si>
    <t>806</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</si>
  <si>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</si>
  <si>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</si>
  <si>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1 13 01995 05 9995 130</t>
  </si>
  <si>
    <t>Прочие доходы от оказания платных услуг получателями средств бюджетов муниципальных районов (на предоставление информационных услуг в системе ГИС ОГД)</t>
  </si>
  <si>
    <t>1 13 02065 05 9991 130</t>
  </si>
  <si>
    <t>Доходы, поступающие в порядке возмещения расходов, понесенных в связи с эксплуатацией имущества муниципальных районов (возмещение коммунальных услуг)</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</si>
  <si>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</si>
  <si>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</si>
  <si>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1 16 10032 05 0000 140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</si>
  <si>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</si>
  <si>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</si>
  <si>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</si>
  <si>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1 16 07090 05 0000 140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</si>
  <si>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</si>
  <si>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116 10061 05 0000 140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</si>
  <si>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</si>
  <si>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116 10081 05 0000 140</t>
  </si>
  <si>
    <t>Платежи в целях возмещения ущерба при расторжении муниципального контракта, заключенного с муниципальным органом муниципального района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</si>
  <si>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</si>
  <si>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</si>
  <si>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1 17 05050 05 1000 180</t>
  </si>
  <si>
    <t>Прочие неналоговые доходы бюджетов муниципальных районов (по основному платежу)</t>
  </si>
  <si>
    <t>2  04 05099 05 9904 150</t>
  </si>
  <si>
    <t>Прочие безвозмездные поступления от негосударственных организаций в бюджеты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</si>
  <si>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2 18 05030 05 9009 150</t>
  </si>
  <si>
    <t>Доходы бюджетов муниципальных районов от возврата иными организациями остатков субсидий прошлых лет (за счет средств местного бюджета)</t>
  </si>
  <si>
    <t>2 18 05030 05 9964 150</t>
  </si>
  <si>
    <t>Доходы бюджетов муниципальных районов от возврата иными организациями остатков субсидий прошлых лет (по целевым средствам прошлых лет (ЦСР 8160000, 0497578, 0497570, 0490075700, 0460075700))</t>
  </si>
  <si>
    <t>2 18 05030 05 9972 150</t>
  </si>
  <si>
    <t>Доходы бюджетов муниципальных районов от возврата иными организациями остатков субсидий прошлых лет (по целевым средствам прошлых лет (ЦСР 8210000, 0497577, 0490075770, 0460075770))</t>
  </si>
  <si>
    <t>Муниципальное казенное учреждение "Централизованная бухгалтерия"</t>
  </si>
  <si>
    <t>810</t>
  </si>
  <si>
    <t>Муниципальное казенное учреждение "Муниципальная служба Заказчика"</t>
  </si>
  <si>
    <t>1 13 02995 05 5228 130</t>
  </si>
  <si>
    <t>Прочие доходы от компенсации затрат бюджетов муниципальных районов (по оснащению объектов спортивной инфраструктуры спортивно-технологическим оборудованием)</t>
  </si>
  <si>
    <t>1 13 02995 05 9910 130</t>
  </si>
  <si>
    <t>Прочие доходы от компенсации затрат бюджетов муниципальных районов (возмещение судебных расходов)</t>
  </si>
  <si>
    <t>830</t>
  </si>
  <si>
    <t>1 16 10061 05 0000 140</t>
  </si>
  <si>
    <t>2 18 05030 05 5228 150</t>
  </si>
  <si>
    <t>Доходы бюджетов муниципальных районов от возврата иными организациями остатков субсидий прошлых лет (по оснащению объектов спортивной инфраструктуры спортивно-технологическим оборудованием)</t>
  </si>
  <si>
    <t>Муниципальное казенное учреждение "Управление культуры, физической культуры, спорта и молодежной политики Богучанского района"</t>
  </si>
  <si>
    <t>856</t>
  </si>
  <si>
    <t>2 18 05010 05 9009 150</t>
  </si>
  <si>
    <t>Доходы бюджетов муниципальных районов от возврата бюджетными учреждениями остатков субсидий прошлых лет (за счет средств местного бюджета)</t>
  </si>
  <si>
    <t>2 18 05010 05 9975 150</t>
  </si>
  <si>
    <t>Доходы бюджетов муниципальных районов от возврата бюджетными учреждениями остатков субсидий прошлых лет (по целевым средствам из регионального бюджета))</t>
  </si>
  <si>
    <t xml:space="preserve">Управление муниципальной собственностью Богучанского района </t>
  </si>
  <si>
    <t>863</t>
  </si>
  <si>
    <t>1 11 05013 05 1000 120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</si>
  <si>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основному платежу)</t>
  </si>
  <si>
    <t>1 11 05013 05 2000 120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</si>
  <si>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пени)</t>
  </si>
  <si>
    <t>1 11 05013 05 3000 120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</si>
  <si>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штрафам)</t>
  </si>
  <si>
    <t>1 11 05025 05 1000 120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</si>
  <si>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основному платежу)</t>
  </si>
  <si>
    <t>1 11 05025 05 2000 120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</si>
  <si>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пени)</t>
  </si>
  <si>
    <t>1 11 05025 05 3000 120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</si>
  <si>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штрафам)</t>
  </si>
  <si>
    <t>1 11 05035 05 1000 120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</si>
  <si>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(по основному платежу)</t>
  </si>
  <si>
    <t>1 11 05035 05 2000 120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</si>
  <si>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(от пени)</t>
  </si>
  <si>
    <t>1 11 05035 05 3000 120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</si>
  <si>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(по штрафам)</t>
  </si>
  <si>
    <t>1 11 05035 05 9960 120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</si>
  <si>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(от социального найма жилых помещений)</t>
  </si>
  <si>
    <t>1 11 07015 05 1000 120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</si>
  <si>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 (по основному платежу)</t>
  </si>
  <si>
    <t>1 11 07015 05 2000 120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</si>
  <si>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 (по пени)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</si>
  <si>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</si>
  <si>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</si>
  <si>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1 14 01050 05 0000 410</t>
  </si>
  <si>
    <t>Доходы от продажи квартир, находящихся в собственности муниципальных районов</t>
  </si>
  <si>
    <t>1 14 02053 05 1000 440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</si>
  <si>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(по основному платежу)</t>
  </si>
  <si>
    <t>1 14 02053 05 1000 410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</si>
  <si>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(по основному платежу)</t>
  </si>
  <si>
    <t>1 14 06013 05 1000 430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</si>
  <si>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(по основному платежу)</t>
  </si>
  <si>
    <t>1 14 06025 05 1000 430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</si>
  <si>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 (по основному платежу)</t>
  </si>
  <si>
    <t>2 18 05030 05 9967 150</t>
  </si>
  <si>
    <t>Доходы бюджетов муниципальных районов от возврата иными организациями остатков субсидий прошлых лет (выплаты по программе "Жилище")</t>
  </si>
  <si>
    <t xml:space="preserve">Управление образования администрации Богучанского района Красноярского края </t>
  </si>
  <si>
    <t>875</t>
  </si>
  <si>
    <t>1 13 01995 05 9901 130</t>
  </si>
  <si>
    <t>Прочие доходы от оказания платных услуг получателями средств бюджетов муниципальных районов (платные услуги муниципальных учреждений, находящимся в ведении органов местного самоуправления муниципальных районов)</t>
  </si>
  <si>
    <t>1 13 01995 05 9902 130</t>
  </si>
  <si>
    <t>Прочие доходы от оказания платных услуг получателями средств бюджетов муниципальных районов (родительская плата в дошкольных муниципальных учреждениях, находящимся в ведении органов местного самоуправления муниципальных районов)</t>
  </si>
  <si>
    <t>1 13 01995 05 9992 130</t>
  </si>
  <si>
    <t>Прочие доходы от оказания платных услуг получателями средств бюджетов муниципальных районов (плата в общеобразовательных учреждениях, находящимся в ведении органов местного самоуправления муниципальных районов за питание в школьных столовых)</t>
  </si>
  <si>
    <t>1 13 02995 05 0000 130</t>
  </si>
  <si>
    <t>Прочие доходы от компенсации затрат бюджетов муниципальных районов</t>
  </si>
  <si>
    <t>Прочие неналоговые доходы бюджетов муниципальных районов ( по основному платежу)</t>
  </si>
  <si>
    <t>2 07 05020 05 9904 150</t>
  </si>
  <si>
    <t>Поступления от денежных пожертвований, предоставляемых физическими лицами получателям средств бюджетов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</si>
  <si>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2 07 05030 05 9903 150</t>
  </si>
  <si>
    <t>Прочие безвозмездные поступления в бюджеты муниципальных районов (гранты, премии муниципальным учреждениям, находящимся в ведении органов местного самоуправления муниципальных районов)</t>
  </si>
  <si>
    <t>2 07 05030 05 9904 150</t>
  </si>
  <si>
    <t>Прочие безвозмездные поступления в бюджеты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</si>
  <si>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2 18 05030 05 9954 150</t>
  </si>
  <si>
    <t>Доходы бюджетов муниципальных районов от возврата иными организациями остатков субсидий прошлых лет (по целевым средствам прошлых лет (ЦСР 5210212, 0227564, 0220075640))</t>
  </si>
  <si>
    <t>2 18 05030 05 9955 150</t>
  </si>
  <si>
    <t>Доходы бюджетов муниципальных районов от возврата иными организациями остатков субсидий прошлых лет (по целевым средствам прошлых лет (ЦСР4367500, 0110075880))</t>
  </si>
  <si>
    <t>2 18 05030 05 9956 150</t>
  </si>
  <si>
    <t>Доходы бюджетов муниципальных районов от возврата иными организациями остатков субсидий прошлых лет (по целевым средствам прошлых лет (ЦСР 0220074080))</t>
  </si>
  <si>
    <t>2 18 05030 05 9957 150</t>
  </si>
  <si>
    <t>Доходы бюджетов муниципальных районов от возврата иными организациями остатков субсидий прошлых лет (по целевым средствам прошлых лет (ЦСР 0220074090))</t>
  </si>
  <si>
    <t>2 18 05010 05 9954 150</t>
  </si>
  <si>
    <t>Доходы бюджетов муниципальных районов от возврата бюджетными учреждениями остатков субсидий прошлых лет (по целевым средствам прошлых лет (ЦСР 5210212, 0227564, 0220075640))</t>
  </si>
  <si>
    <t xml:space="preserve">Муниципальное казенное учреждение "Муниципальная пожарная часть №1" </t>
  </si>
  <si>
    <t>1 13 01995 05 0000 130</t>
  </si>
  <si>
    <t xml:space="preserve">Прочие доходы от оказания платных услуг (работ) получателями средств  бюджетов муниципальных районов </t>
  </si>
  <si>
    <t>финансовое управление администрации Богучанского района</t>
  </si>
  <si>
    <t>1 13 02995 05 9009 130</t>
  </si>
  <si>
    <t>Прочие доходы от компенсации затрат бюджетов муниципальных районов (возврат дебиторской задолженнсти в бюджет муниципального района)</t>
  </si>
  <si>
    <t>890</t>
  </si>
  <si>
    <t>1 16 10100 10 0000 140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</si>
  <si>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</si>
  <si>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Прочие неналоговые доходы бюджетов муниципальных районов( по основному платежу)</t>
  </si>
  <si>
    <t>2 02 15001 05 0000 150</t>
  </si>
  <si>
    <t>Дотации бюджетам муниципальных районов на выравнивание бюджетной обеспеченности</t>
  </si>
  <si>
    <t>2 02 15002 05 0000 150</t>
  </si>
  <si>
    <t>Дотации бюджетам муниципальных районов на поддержку мер по обеспечению сбалансированности бюджетов</t>
  </si>
  <si>
    <t>2 02 19999 05 0000 150</t>
  </si>
  <si>
    <t>Прочие дотации бюджетам муниципальных районов</t>
  </si>
  <si>
    <t>2 02 19999 05 2724 150</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</si>
  <si>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 Красноярского края)</t>
  </si>
  <si>
    <t xml:space="preserve"> 2 02 20299 05 0000 150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</si>
  <si>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</si>
  <si>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 xml:space="preserve">890 </t>
  </si>
  <si>
    <t>2 02 20302 05 0000 150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</si>
  <si>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</si>
  <si>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2 02 25097 05 0000 150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</si>
  <si>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</si>
  <si>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2 02 25169 05 0000 150</t>
  </si>
  <si>
    <t>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</si>
  <si>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2 02 25210 05 0000 150</t>
  </si>
  <si>
    <t>Субсидии бюджетам муниципальных образований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</si>
  <si>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2 02 25228 05 0000 150</t>
  </si>
  <si>
    <t>Субсидии бюджетам муниципальных районов на оснащение объектов спортивной инфраструктуры спортивно-технологическим оборудованием</t>
  </si>
  <si>
    <t>2 02 25243 05 0000 150</t>
  </si>
  <si>
    <t xml:space="preserve">Субсидии бюджетам муниципальных районов на строительство и реконструкцию (модернизацию) объектов питьевого водоснабжения </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</si>
  <si>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</si>
  <si>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</si>
  <si>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</si>
  <si>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</si>
  <si>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2 02 25497 05 0000 150</t>
  </si>
  <si>
    <t>Субсидии бюджетам муниципальных районов на реализацию мероприятий по обеспечению жильем молодых семей</t>
  </si>
  <si>
    <t>2 02 25519 05 0000 150</t>
  </si>
  <si>
    <t>Субсидия бюджетам муниципальных районов на поддержку отрасли культуры (комплектование книжных фондов муниципальных общедоступных библиотек)</t>
  </si>
  <si>
    <t>2 02 25555 05 0000 150</t>
  </si>
  <si>
    <t>Субсидии бюджетам муниципальных районов на реализацию программ формирования современной городской среды</t>
  </si>
  <si>
    <t>2 02 29999 05 1048 150</t>
  </si>
  <si>
    <t>Прочие субсидии бюджетам муниципальных районов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t>
  </si>
  <si>
    <t>2 02 29999 05 1049 150</t>
  </si>
  <si>
    <t>Прочие субсидии бюджетам муниципальных районов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</si>
  <si>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2 02 29999 05 1060 150</t>
  </si>
  <si>
    <t xml:space="preserve">Прочие субсидии бюджетам муниципальных районов (на реализацию мероприятий, направленных на повышение безопасности дорожного движения, за счет средств дорожного фонда Красноярского края) </t>
  </si>
  <si>
    <t>2 02 29999 05 1598 150</t>
  </si>
  <si>
    <t>Прочие субсидии бюджетам муниципальных районов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за счет средств краевого бюджета)</t>
  </si>
  <si>
    <t>2 02 29999 05 2650 150</t>
  </si>
  <si>
    <t xml:space="preserve">Прочие субсидии бюджетам муниципальных районов (на выполнение требований федеральных стандартов спортивной подготовки) </t>
  </si>
  <si>
    <t>2 02 29999 05 7395 150</t>
  </si>
  <si>
    <t>Прочие субсидии бюджетам муниципальных районов (на осуществление дорожной деятельности в целях решения задач социально-экономического развития территорий за счет средств дорожного фонда Красноярского края)</t>
  </si>
  <si>
    <t>2 02 29999 05 7397 150</t>
  </si>
  <si>
    <t>Прочие субсидии бюджетам муниципальных районов (на частичное финансирование (возмещение) расходов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t>
  </si>
  <si>
    <t>2 02 29999 05 7398 150</t>
  </si>
  <si>
    <t>Прочие субсидии бюджетам муниципальных районов (на проведение мероприятий, направленных на обеспечение безопасного участия детей в дорожном движении)</t>
  </si>
  <si>
    <t>2 02 29999 05 7412 150</t>
  </si>
  <si>
    <t>Прочие субсидии бюджетам муниципальных районов (на обеспечение первичных мер пожарной безопасности)</t>
  </si>
  <si>
    <t>2 02 29999 05 7413 150</t>
  </si>
  <si>
    <t>Прочие субсидии бюджетам муниципальных районам (на частичное финансирование (возмещение) расходов на содержание единых дежурно-диспетчерских служб муниципальных образований Красноярского края)</t>
  </si>
  <si>
    <t>2 02 29999 05 7427 150</t>
  </si>
  <si>
    <t>Прочие субсидии бюджетам муниципальных районов (на обустройство участков улично-дорожной сети вблизи образовательных организаций для обеспечения безопасности дорожного движения)</t>
  </si>
  <si>
    <t>2 02 29999 05 7451 150</t>
  </si>
  <si>
    <t>Прочие субсидии бюджетам муниципальных районов (для поощрения муниципальных образований - победителей конкурса лучших проектов создания комфортной городской среды)</t>
  </si>
  <si>
    <t>2 02 29999 05 7454 150</t>
  </si>
  <si>
    <t>Прочие субсидии бюджетам муниципальных районов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государственной программы Красноярского края "Молодежь Красноярского края в ХХI веке")</t>
  </si>
  <si>
    <t>2 02 29999 05 7456 150</t>
  </si>
  <si>
    <t>Прочие субсидии бюджетам муниципальных районов  (на поддержку деятельности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</si>
  <si>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2 02 29999 05 7459 150</t>
  </si>
  <si>
    <t>Прочие субсидии бюджетам муниципальных районов (на софинансирование муниципальных программ формирования современной городской (сельской) среды в поселениях)</t>
  </si>
  <si>
    <t>2 02 29999 05 7463 150</t>
  </si>
  <si>
    <t>Прочие субсидии бюджетам муниципальных районов (на организацию (строительство) мест (площадок) накопления отходов потребления и приобретение контейнерного оборудования)</t>
  </si>
  <si>
    <t>2 02 29999 05 7466 150</t>
  </si>
  <si>
    <t>Прочие субсидии бюджетам муниципальных районов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t>
  </si>
  <si>
    <t>2 02 29999 05 7482 150</t>
  </si>
  <si>
    <t>Прочие субсидии бюджетам муниципальных районов (для постоянно действующих коллективов самодеятельного художественного творчества Красноярского края (любительским творческим коллективам) на поддержку творческих фестивалей и конкурсов, в том числе для детей и молодежи)</t>
  </si>
  <si>
    <t>2 02 29999 05 7484 150</t>
  </si>
  <si>
    <t>Прочие субсидии бюджетам муниципальных районов (на создание (реконструкцию) и капитальный ремонт культурно-досуговых учреждений в сельской местности)</t>
  </si>
  <si>
    <t>2 02 29999 05 7488 150</t>
  </si>
  <si>
    <t>Прочие субсидии бюджетам муниципальных районов  (на комплектование книжных фондов библиотек муниципальных образований Красноярского края)</t>
  </si>
  <si>
    <t>2 02 29999 05 7492 150</t>
  </si>
  <si>
    <t>Прочие субсидии бюджетам муниципальных районов (на реализацию мероприятий, направленных на повышение безопасности дорожного движения)</t>
  </si>
  <si>
    <t>2 02 29999 05 7494 150</t>
  </si>
  <si>
    <t>Прочие субсидии бюджетам муниципальных районов (на строительство (реконструкцию) объектов размещения отходов)</t>
  </si>
  <si>
    <t>2 02 29999 05 7508 150</t>
  </si>
  <si>
    <t>Прочие субсидии бюджетам муниципальных районов (на содержание автомобильных дорог общего пользования местного значения за счет средств дорожного фонда Красноярского края)</t>
  </si>
  <si>
    <t>2 02 29999 05 7509 150</t>
  </si>
  <si>
    <t>Прочие субсидии бюджетам муниципальных районов (на капитальный ремонт и ремонт автомобильных дорог общего пользования местного значения за счет средств дорожного фонда Красноярского края)</t>
  </si>
  <si>
    <t>2 02 29999 05 7553 150</t>
  </si>
  <si>
    <t>Прочие субсидии бюджетам муниципальных районов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t>
  </si>
  <si>
    <t>2 02 29999 05 7555 150</t>
  </si>
  <si>
    <t>Прочие субсидии бюджетам муниципальных районах  (на организацию и проведение акарицидных обработок мест массового отдыха населения)</t>
  </si>
  <si>
    <t>2 02 29999 05 7563 150</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</si>
  <si>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t>
  </si>
  <si>
    <t>2 02 29999 05 7571 150</t>
  </si>
  <si>
    <t>Прочие субсидии бюджетам муниципальных районов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</si>
  <si>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2 02 29999 05 7580 150</t>
  </si>
  <si>
    <t>Прочие субсидии бюджетам муниципальных районов (расположенных в районах Крайнего Севера и приравненных к ним местностях с ограниченными сроками завоза грузов, на финансирование затрат теплоснабжающих и энергосбытовых организаций, осуществляющих производство и (или) реализацию тепловой и электрической энергии, возникших вследствие разницы между фактической стоимостью топлива и стоимостью топлива, учтенной в тарифах на тепловую и электрическую энергию на 2018 год)</t>
  </si>
  <si>
    <t>2 02 29999 05 7607 150</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</si>
  <si>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</si>
  <si>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2 02 29999 05 7741 150</t>
  </si>
  <si>
    <t>Прочие субсидии бюджетам муниципальных районов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t>
  </si>
  <si>
    <t>2 02 29999 05 7749 150</t>
  </si>
  <si>
    <t>Прочие субсидии бюджетам муниципальных районов (на реализацию проектов по решению вопросов местного значения сельских поселений в рамках подпрограммы «Поддержка муниципальных проектов по благоустройству территорий и повышению активности населения в решении вопросов местного значения» государственной программы Красноярского края «Содействие развитию местного самоуправления»)</t>
  </si>
  <si>
    <t>2 02 29999 05 7840 150</t>
  </si>
  <si>
    <t>Прочие субсидии бюджетам муниципальных районов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t>
  </si>
  <si>
    <t>2 02 30024 05 0289 150</t>
  </si>
  <si>
    <t>Субвенции бюджетам муниципальных районов на выполнение передаваемых полномочий субъектов Российской Федерации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t>
  </si>
  <si>
    <t>2 02 30024 05 2438 150</t>
  </si>
  <si>
    <t>Субвенции бюджетам муниципальных районов на выполнение передаваемых полномочий субъектов Российской Федерации (на предоставление субсидий гражданам, ведущим личное подсобное хозяйство на территории края, на возмещение части затрат на уплату процентов по кредитам, полученным на срок до 5 лет)</t>
  </si>
  <si>
    <t xml:space="preserve"> 2 02 30024 05 5304 150</t>
  </si>
  <si>
    <t>Субвенции бюджетам муниципальных районов на выполнение передаваемых полномочий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</si>
  <si>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2 02 30024 05 7408 150</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</si>
  <si>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</si>
  <si>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 xml:space="preserve"> 2 02 30024 05 7409 150</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</si>
  <si>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</si>
  <si>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2 02 30024 05 7429 150</t>
  </si>
  <si>
    <t xml:space="preserve">Субвенции бюджетам муниципальных районов на выполнение передаваемых полномочий субъектов Российской Федерации (осуществление уведомительной регистрации коллективных договоров и территориальных соглашений и контроля за их выполнением) </t>
  </si>
  <si>
    <t>2 02 30024 05 7446 150</t>
  </si>
  <si>
    <t>Субвенции бюджетам муниципальных районов на выполнение передаваемых полномочий субъектов Российской Федерации (для реализации отдельных государственных полномочий по осуществлению мониторинга состояния и развития лесной промышленности )</t>
  </si>
  <si>
    <t>2 02 30024 05 7467 150</t>
  </si>
  <si>
    <t>Субвенции бюджетам муниципальных районов на выполнение передаваемых полномочий субъектов Российской Федерации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t>
  </si>
  <si>
    <t>2 02 30024 05 7513 150</t>
  </si>
  <si>
    <t>Субвенции бюджетам муниципальных районов на выполнение передаваемых полномочий субъектов Российской Федерации (по организации деятельности органов управления системой социальной защиты населения в соответствии с Законом края от 20 декабря 2005 года № 17-4294)</t>
  </si>
  <si>
    <t>2 02 30024 05 7514 150</t>
  </si>
  <si>
    <t>Субвенции бюджетам муниципальных районов на выполнение передаваемых полномочий субъектов Российской Федерации (по созданию и обеспечению деятельности административных комиссий в соответствии с Законом края от 23 апреля 2009 года № 8-3170)</t>
  </si>
  <si>
    <t>2 02 30024 05 7517 150</t>
  </si>
  <si>
    <t xml:space="preserve">Субвенции бюджетам муниципальных районов на выполнение передаваемых полномочий субъектов Российской Федерации (решение вопросов поддержки сельскохозяйственного производства) </t>
  </si>
  <si>
    <t>2 02 30024 05 7518 150</t>
  </si>
  <si>
    <t>Субвенции бюджетам муниципальных районов на выполнение передаваемых полномочий субъектов Российской Федерации (по организации проведения мероприятий по отлову и содержанию безнадзорных животных)</t>
  </si>
  <si>
    <t>2 02 30024 05 7519 150</t>
  </si>
  <si>
    <t>Субвенции бюджетам муниципальных районов на выполнение передаваемых полномочий субъектов Российской Федерации (в области архивного дела, переданных органам местного самоуправления Красноярского края)</t>
  </si>
  <si>
    <t>2 02 30024 05 7552 150</t>
  </si>
  <si>
    <t>Субвенции бюджетам муниципальных районов на выполнение передаваемых полномочий субъектов Российской Федерации (по организации и осуществлению деятельности по опеке и попечительству в отношении несовершеннолетних)</t>
  </si>
  <si>
    <t>2 02 30024 05 7554 150</t>
  </si>
  <si>
    <t>Субвенции бюджетам муниципальных районов на выполнение передаваемых полномочий субъектов Российской Федерации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</si>
  <si>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2 02 30024 05 7564 150</t>
  </si>
  <si>
    <t>Субвенции бюджетам муниципальных районов на выполнение передаваемых полномочий субъектов Российской Федерации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t>
  </si>
  <si>
    <t>2 02 30024 05 7566 150</t>
  </si>
  <si>
    <t>Субвенции бюджетам муниципальных районов на выполнение передаваемых полномочий субъектов Российской Федерации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t>
  </si>
  <si>
    <t>2 02 30024 05 7570 150</t>
  </si>
  <si>
    <t>Субвенции бюджетам муниципальных районов на выполнение передаваемых полномочий субъектов Российской Федерации (на реализацию отдельных мер по обеспечению ограничения платы граждан за коммунальные услуги)</t>
  </si>
  <si>
    <t>2 02 30024 05 7577 150</t>
  </si>
  <si>
    <t>Субвенции бюджетам муниципальных районов на выполнение передаваемых полномочий субъектов Российской Федерации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</si>
  <si>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2 02 30024 05 7587 150</t>
  </si>
  <si>
    <t>Субвенции бюджетам муниципальных районов на выполнение передаваемых полномочий субъектов Российской Федерации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</si>
  <si>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2 02 30024 05 7588 150</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</si>
  <si>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</si>
  <si>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2 02 30024 05 7601 150</t>
  </si>
  <si>
    <t>Субвенции бюджетам муниципальных районов на выполнение передаваемых полномочий субъектов Российской Федерации (по расчету и предоставлению дотаций поселениям, входящим в состав муниципального района края)</t>
  </si>
  <si>
    <t xml:space="preserve"> 2 02 30024 05 7604 150</t>
  </si>
  <si>
    <t>Субвенции бюджетам муниципальных районов на выполнение передаваемых полномочий субъектов Российской Федерации (по созданию и обеспечению деятельности комиссий по делам несовершеннолетних и защите их прав)</t>
  </si>
  <si>
    <t xml:space="preserve"> 2 02 30024 05 7649 150</t>
  </si>
  <si>
    <t>Субвенции бюджетам муниципальных районов на выполнение передаваемых полномочий субъектов Российской Федерации (по обеспечению отдыха и оздоровления детей)</t>
  </si>
  <si>
    <t>2 02 30029 05 0000 150</t>
  </si>
  <si>
    <t>Субвенции бюджетам муниципальных районов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соответствии с Законом края от 29 марта 2007 года № 22-6015),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</si>
  <si>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2 02 35082 05 0000 150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</si>
  <si>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</si>
  <si>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</si>
  <si>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</si>
  <si>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2 02 35118 05 0000 150</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</si>
  <si>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</si>
  <si>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2 02 35469 05 0000 150</t>
  </si>
  <si>
    <t>Субвенции бюджетам муниципальных районов и городских округов на проведение Всероссийской переписи населения 2020 года</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</si>
  <si>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</si>
  <si>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</si>
  <si>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2 02 45303 05 0000 150</t>
  </si>
  <si>
    <r>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t xml:space="preserve">
</t>
    </r>
  </si>
  <si>
    <t>2 02 45519 05 0000 150</t>
  </si>
  <si>
    <t>Межбюджетные трансферты, передаваемые бюджетам муниципальных районов на поддержку отрасли культуры (поддержка лучших сельских учреждений культуры)</t>
  </si>
  <si>
    <t>2 02 49999 05 1011 150</t>
  </si>
  <si>
    <t>Прочие межбюджетные трансферты, передаваемые бюджетам муниципальных районов (Резервный фонд Правительства Красноярского края в рамках непрограммных расходов отдельных органов исполнительной власти)</t>
  </si>
  <si>
    <t>2 02 49999 05 5519 150</t>
  </si>
  <si>
    <t>Прочие межбюджетные трансферты, передаваемые бюджетам муниципальных районов (на государственную поддержку отрасли культуры (поддержка лучших сельских учреждений культуры))</t>
  </si>
  <si>
    <t>2 02 49999 05 7402 150</t>
  </si>
  <si>
    <t>Прочие межбюджетные трансферты, передаваемые бюджетам муниципальных районов (на финансовое обеспечение расходных обязательств муниципальных образований Красноярского края, связанных с возмещением юридическим лицам (за исключением государственных и муниципальных учреждений) и индивидуальным предпринимателям, осуществляющим регулярные перевозки пассажиров автомобильным и городским наземным электрическим транспортом по муниципальным маршрутам, части фактически понесенных затрат на топливо и (или) электроэнергию на движение,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 вызванной 2019 nCoV)</t>
  </si>
  <si>
    <t>2 02 49999 05 7424 150</t>
  </si>
  <si>
    <t>Прочие межбюджетные трансферты, передаваемые бюджетам муниципальных районов (на осуществление ликвидационных мероприятий, связанных с прекращением исполнения органами местного самоуправления отдельных муниципальных образований края государственных полномочий)</t>
  </si>
  <si>
    <t>2 02 49999 05 7745 150</t>
  </si>
  <si>
    <t>Прочие межбюджетные трансферты, передаваемые бюджетам муниципальных районов (за содействие развитию налогового потенциала)</t>
  </si>
  <si>
    <t>2 02 49999 05 9009 150</t>
  </si>
  <si>
    <t>Прочие межбюджетные трансферты, передаваемые бюджетам муниципальных районов (из бюджетов поселений за счет собственных средств)</t>
  </si>
  <si>
    <t>2 08 05000 05 0000 150</t>
  </si>
  <si>
    <r>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r>
    <r>
      <t xml:space="preserve">
</t>
    </r>
  </si>
  <si>
    <t xml:space="preserve">2 18 35118 05 0000 150 </t>
  </si>
  <si>
    <t>Доходы бюджетов муниципальных районов от возврата остатков субвенций на осуществление первичного воинского учета на территориях, где отсутствуют военные комиссариаты из бюджетов поселений</t>
  </si>
  <si>
    <t>2 18 60010 05 0000 150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</si>
  <si>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</si>
  <si>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2 18 60010 05 7514 150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</si>
  <si>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выполнение государственных полномочий по созданию и обеспечению деятельности административных комиссий)</t>
  </si>
  <si>
    <t>2 18 60010 05 7412 150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</si>
  <si>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обеспечение первичных мер пожарной безопасности)</t>
  </si>
  <si>
    <t>2 18 60010 05 7508 150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</si>
  <si>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содержание автомобильных дорог общего пользования местного значения за счет средств дорожного фонда Красноярского края)</t>
  </si>
  <si>
    <t>2 18 60010 05 7509 150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</si>
  <si>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капитальный ремонт и ремонт автомобильных дорог общего пользования местного значения за счет средств дорожного фонда Красноярского края)</t>
  </si>
  <si>
    <t>2 18 60010 05 7745 150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</si>
  <si>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(за содействие развитию налогового потенциала)</t>
  </si>
  <si>
    <t>2 19 25228 05 0000 150</t>
  </si>
  <si>
    <t>Возврат остатков субсидий на оснащение объектов спортивной инфраструктуры спортивно-технологическим оборудованием из бюджетов муниципальных районов</t>
  </si>
  <si>
    <t>2 19 35118 05 0000 150</t>
  </si>
  <si>
    <t>Возврат остатков субвенций на осуществление первичного воинского учета на территориях, где отсутствуют военные комиссариаты из бюджетов муниципальных районов</t>
  </si>
  <si>
    <t>2 19 35120 05 0000 150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</si>
  <si>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районов</t>
  </si>
  <si>
    <t>2 19 60010 05 0000 150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</si>
  <si>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</si>
  <si>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2 19 60010 05 9911 150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</si>
  <si>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</si>
  <si>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 строки</t>
  </si>
  <si>
    <t>Код ведом-ства</t>
  </si>
  <si>
    <t>Код группы, подгруппы, статьи и вида источников</t>
  </si>
  <si>
    <t xml:space="preserve">Наименование показателя </t>
  </si>
  <si>
    <t>Финансовое управление администрации Богучанского района</t>
  </si>
  <si>
    <t>01 02 00 00 05 0000 710</t>
  </si>
  <si>
    <t>Получение кредитов от кредитных организаций бюджетами муниципальных районов в валюте Российской Федерации</t>
  </si>
  <si>
    <t>01 02 00 00 05 0000 810</t>
  </si>
  <si>
    <t>Погашение бюджетами муниципальных районов кредитов от кредитных организаций в валюте Российской Федерации</t>
  </si>
  <si>
    <t>01 03 01 00 05 0000 710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</si>
  <si>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</si>
  <si>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01 03 01 00 05 0000 810</t>
  </si>
  <si>
    <t>01 05 02 01 05 0000 510</t>
  </si>
  <si>
    <t>01 05 02 01 05 0000 610</t>
  </si>
  <si>
    <t>(в процентах)</t>
  </si>
  <si>
    <t>№ п/п</t>
  </si>
  <si>
    <t>Наименование доходов</t>
  </si>
  <si>
    <t>2017 год</t>
  </si>
  <si>
    <t>2018 год</t>
  </si>
  <si>
    <t>2019 год</t>
  </si>
  <si>
    <t>муници-пальный район</t>
  </si>
  <si>
    <t>посе-ления</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</si>
  <si>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</si>
  <si>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</si>
  <si>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</si>
  <si>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</si>
  <si>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</si>
  <si>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</si>
  <si>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от уплаты акцизов на дизельное топливо, направляемые в уполномоченный территориальный орган Федерального казначейства для распределения в бюджеты субъектов Российской Федерации</t>
  </si>
  <si>
    <t>88**</t>
  </si>
  <si>
    <t>Доходы от уплаты акцизов на моторные масла для дизельных и (или) карбюраторных (инжекторных) двигателей,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</si>
  <si>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автомобильный бензин,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</si>
  <si>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прямогонный бензин, направляемые в уполномоченный территориальный орган Федерального казначейства для распределения в бюджеты субъектов Российской Федерации</t>
  </si>
  <si>
    <t>Единый налог на вмененный доход для отдельных видов деятельности</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</si>
  <si>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</si>
  <si>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t>
  </si>
  <si>
    <t xml:space="preserve">Налог на имущество физических лиц, в границах  межселенной территории </t>
  </si>
  <si>
    <t>Налог на имущество физических лиц, в границах  поселений</t>
  </si>
  <si>
    <t>Земельный налог с организаций, в границах межселенных территорий</t>
  </si>
  <si>
    <t>Земельный налог с физических лиц, в границиах межселенных территорий</t>
  </si>
  <si>
    <t>Государственная пошлина по делам, рассматриваемым в судах общей юрисдикции, мировыми судьями</t>
  </si>
  <si>
    <t>Государственная пошлина за совершение нотариальных действий (за исключением действий, совершаемых консульскими учреждениями РФ)</t>
  </si>
  <si>
    <t xml:space="preserve">  Государственная пошлина за выдачу разрешения  на установку рекламной конструкции</t>
  </si>
  <si>
    <t>ЗАДОЛЖЕННОСТЬ И ПЕРЕРАСЧЕТЫ ПО ОТМЕНЕННЫМ НАЛОГАМ, СБОРАМ И ИНЫМ ОБЯЗАТЕЛЬНЫМ ПЛАТЕЖАМ:</t>
  </si>
  <si>
    <t>Прочие местные налоги и сборы, мобилизуемые на территориях муниципальных районов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</si>
  <si>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</si>
  <si>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</si>
  <si>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</si>
  <si>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</si>
  <si>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</si>
  <si>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Прочие поступления от использования имущества, находящегося в собственности муниципальных районов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</si>
  <si>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</si>
  <si>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</si>
  <si>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</si>
  <si>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</si>
  <si>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Плата за иные виды негативного воздействия на окружающую среду</t>
  </si>
  <si>
    <t>Плата за выбросы загрязняющих веществ, образующихся при сжигании на факельных установках и (или) рассеивании попутного нефтяного газа</t>
  </si>
  <si>
    <t>Прочие доходы от оказания платных услуг (работ) получателями средств  бюджетов муниципальных районов</t>
  </si>
  <si>
    <t>Доходы, поступающие в порядке возмещения расходов, понесенных в связи с эксплуатацией имущества муниципальных районов</t>
  </si>
  <si>
    <t>Прочие доходы от компенсации затрат государства</t>
  </si>
  <si>
    <t>Доходы от реализации имущества, находящегося в собственности муниципальных районов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</si>
  <si>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поселений</t>
  </si>
  <si>
    <t>Денежные взыскания, налагаемые в возмещение ущерба, причиненного в результате незаконного или нецелевого использования бюджетных средств ( в части бюджетов муниципальных районов)</t>
  </si>
  <si>
    <t>Денежные взыскания, налагаемые в возмещение ущерба, причиненного в результате незаконного или нецелевого использования бюджетных средств ( в части бюджетов поселений)</t>
  </si>
  <si>
    <t>Прочие неналоговые доходы бюджетов муниципальных районов</t>
  </si>
  <si>
    <t>Невыясненные поступления бюджетов муниципальных районов</t>
  </si>
  <si>
    <t>Невыясненные поступления бюджетов поселений</t>
  </si>
  <si>
    <t xml:space="preserve">** акцизы распределяются в централизованном порядке по дифференцированным нормативам </t>
  </si>
  <si>
    <t xml:space="preserve">в местные бюджеты в соответствии с приложением  к  Закону края «О краевом бюджете на 2016 год </t>
  </si>
  <si>
    <t>и плановый период 2017-2018 годов»</t>
  </si>
  <si>
    <t>Наименование кода классификации доходов бюджета</t>
  </si>
  <si>
    <t>Код классификации доходов бюджета</t>
  </si>
  <si>
    <t>2022 год</t>
  </si>
  <si>
    <t>2023 год</t>
  </si>
  <si>
    <t>код главного администратора</t>
  </si>
  <si>
    <t>код группы</t>
  </si>
  <si>
    <t>код подгруппы</t>
  </si>
  <si>
    <t>код статьи и подстатьи</t>
  </si>
  <si>
    <t>код элемента</t>
  </si>
  <si>
    <t>код группы подвида</t>
  </si>
  <si>
    <t>код аналитической группы подвида</t>
  </si>
  <si>
    <t>2</t>
  </si>
  <si>
    <t>3</t>
  </si>
  <si>
    <t>4</t>
  </si>
  <si>
    <t>5</t>
  </si>
  <si>
    <t>6</t>
  </si>
  <si>
    <t>7</t>
  </si>
  <si>
    <t>8</t>
  </si>
  <si>
    <t>10</t>
  </si>
  <si>
    <t>11</t>
  </si>
  <si>
    <t>12</t>
  </si>
  <si>
    <t>НАЛОГОВЫЕ И НЕНАЛОГОВЫЕ ДОХОДЫ</t>
  </si>
  <si>
    <t>000</t>
  </si>
  <si>
    <t>1</t>
  </si>
  <si>
    <t>00</t>
  </si>
  <si>
    <t>00000</t>
  </si>
  <si>
    <t>0000</t>
  </si>
  <si>
    <t>НАЛОГИ НА ПРИБЫЛЬ, ДОХОДЫ</t>
  </si>
  <si>
    <t>182</t>
  </si>
  <si>
    <t>01</t>
  </si>
  <si>
    <t>НАЛОГ НА ПРИБЫЛЬ ОРГАНИЗАЦИЙ</t>
  </si>
  <si>
    <t>01000</t>
  </si>
  <si>
    <t>110</t>
  </si>
  <si>
    <t xml:space="preserve">Налог на прибыль организаций, зачисляемый в бюджеты бюджетной системы Российской Федерации по соответствующим ставкам </t>
  </si>
  <si>
    <t>01010</t>
  </si>
  <si>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</si>
  <si>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01012</t>
  </si>
  <si>
    <t>02</t>
  </si>
  <si>
    <t>НАЛОГ НА ДОХОДЫ ФИЗИЧЕСКИХ ЛИЦ</t>
  </si>
  <si>
    <t>02000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</si>
  <si>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</si>
  <si>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02010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</si>
  <si>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ст.227 НК РФ</t>
  </si>
  <si>
    <t>02020</t>
  </si>
  <si>
    <t>Налог на доходы физических лиц с доходов, полученных физическими лицами в соответствии со ст. 228 НК РФ</t>
  </si>
  <si>
    <t>02030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</si>
  <si>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гражданами,осуществляющимим трудовую деятельность по найму у физических лиц на основании патента в соответствии со статьей 227.1 Налогового кодекса РФ</t>
  </si>
  <si>
    <t>02040</t>
  </si>
  <si>
    <t>Налог на доходы физических лиц в отношении доходов физических лиц, превышающих 5,0 млн рублей, в части, установленной для уплаты в федеральный бюджет</t>
  </si>
  <si>
    <t>02080</t>
  </si>
  <si>
    <t>НАЛОГИ НА ТОВАРЫ (РАБОТЫ, УСЛУГИ), РЕАЛИЗУЕМЫЕ НА ТЕРРИТОРИИ РОССИЙСКОЙ ФЕДЕРАЦИИ</t>
  </si>
  <si>
    <t>03</t>
  </si>
  <si>
    <t>Акцизы по подакцизным товарам (продукции), производимым на территории РФ</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</si>
  <si>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</si>
  <si>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t>
  </si>
  <si>
    <t>02230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</si>
  <si>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</si>
  <si>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02231</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</si>
  <si>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</si>
  <si>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02240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</si>
  <si>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</si>
  <si>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02241</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</si>
  <si>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</si>
  <si>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02250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</si>
  <si>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</si>
  <si>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02251</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</si>
  <si>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</si>
  <si>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02260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</si>
  <si>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</si>
  <si>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02261</t>
  </si>
  <si>
    <t>НАЛОГИ НА СОВОКУПНЫЙ ДОХОД</t>
  </si>
  <si>
    <t>05</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</si>
  <si>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</si>
  <si>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</si>
  <si>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01011</t>
  </si>
  <si>
    <t>Налог, взимаемый с налогоплательщиков, выбравших в качестве объекта налогообложения доходы, уменьшенные на величину расходов</t>
  </si>
  <si>
    <t>01020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</si>
  <si>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</si>
  <si>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01021</t>
  </si>
  <si>
    <t>Единый сельскохозяйственный налог</t>
  </si>
  <si>
    <t>03000</t>
  </si>
  <si>
    <t>03010</t>
  </si>
  <si>
    <t>04000</t>
  </si>
  <si>
    <t>Налог, взимаемый в связи с применением патентной системы налогообложения, зачисляемый в бюджеты муниципальных районов</t>
  </si>
  <si>
    <t>04020</t>
  </si>
  <si>
    <t>НАЛОГИ НА ИМУЩЕСТВО</t>
  </si>
  <si>
    <t>06</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</si>
  <si>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</si>
  <si>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</si>
  <si>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01030</t>
  </si>
  <si>
    <t>Земельный налог</t>
  </si>
  <si>
    <t>06000</t>
  </si>
  <si>
    <t>Земельный налог с организаций</t>
  </si>
  <si>
    <t>06030</t>
  </si>
  <si>
    <t>Земельный налог с организаций, обладающих земельным участком, расположенным в границах межселенных территорий</t>
  </si>
  <si>
    <t>06033</t>
  </si>
  <si>
    <t>Земельный налог с физических лиц</t>
  </si>
  <si>
    <t>06040</t>
  </si>
  <si>
    <r>
      <t>Земельный налог с физических лиц, обладающих земельным участком, расположенным в границах межселенных территорий</t>
    </r>
    <r>
      <t xml:space="preserve">
</t>
    </r>
  </si>
  <si>
    <t>06043</t>
  </si>
  <si>
    <t>ГОСУДАРСТВЕННАЯ ПОШЛИНА</t>
  </si>
  <si>
    <t>08</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</si>
  <si>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</si>
  <si>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выдачу разрешения на установку рекламной конструкции</t>
  </si>
  <si>
    <t>07150</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</si>
  <si>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</si>
  <si>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</si>
  <si>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05000</t>
  </si>
  <si>
    <t>120</t>
  </si>
  <si>
    <t>Доходы, получаемые в виде арендной платы за земельные участки, государственная собственность на которые не разграничена , а также средства от продажи права на заключение договоров аренды указанных земельных участков</t>
  </si>
  <si>
    <t>05010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</si>
  <si>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</si>
  <si>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05013</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</si>
  <si>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</si>
  <si>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05020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</si>
  <si>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</si>
  <si>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05025</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</si>
  <si>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</si>
  <si>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05030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</si>
  <si>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</si>
  <si>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05035</t>
  </si>
  <si>
    <t>Доходы от сдачи в аренду имущества, составляющего государственную (муниципальную) казну (за исключением земельных участков)</t>
  </si>
  <si>
    <t>05070</t>
  </si>
  <si>
    <t>Доходы от сдачи в аренду имущества, составляющего казну муниципальных районов (за исключением земельных участков)</t>
  </si>
  <si>
    <t>05075</t>
  </si>
  <si>
    <t>Платежи от государственных и муниципальных унитарных предприятий</t>
  </si>
  <si>
    <t>07000</t>
  </si>
  <si>
    <t>07010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</si>
  <si>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</si>
  <si>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07015</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</si>
  <si>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</si>
  <si>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09000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</si>
  <si>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</si>
  <si>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09080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</si>
  <si>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</si>
  <si>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ПЛАТЕЖИ ПРИ ПОЛЬЗОВАНИИ ПРИРОДНЫМИ РЕСУРСАМИ</t>
  </si>
  <si>
    <t>048</t>
  </si>
  <si>
    <t>Плата за негативное воздействие на окружающую среду</t>
  </si>
  <si>
    <t>Плата за выбросы загрязняющих веществ в атмосферный воздух стацианарными объектами</t>
  </si>
  <si>
    <t>Плата за выбросы загрязняющих веществ в водные объекты</t>
  </si>
  <si>
    <t>01040</t>
  </si>
  <si>
    <t>Плата за размещение отходов производства</t>
  </si>
  <si>
    <t>01041</t>
  </si>
  <si>
    <t>Плата за размещение твердых коммунальных отходов</t>
  </si>
  <si>
    <t>01042</t>
  </si>
  <si>
    <t>ДОХОДЫ ОТ ОКАЗАНИЯ ПЛАТНЫХ УСЛУГ (РАБОТ) И КОМПЕНСАЦИИ ЗАТРАТ ГОСУДАРСТВА</t>
  </si>
  <si>
    <t>13</t>
  </si>
  <si>
    <t>Доходы от оказаниы платных услуг (работ)</t>
  </si>
  <si>
    <t>130</t>
  </si>
  <si>
    <t>Прочие доходы от оказания платных услуг (работ)</t>
  </si>
  <si>
    <t>01990</t>
  </si>
  <si>
    <t>Прочие доходы от оказания платных услуг (работ) получателями средств бюджетов муниципальных районов</t>
  </si>
  <si>
    <t>01995</t>
  </si>
  <si>
    <t>880</t>
  </si>
  <si>
    <t>9902</t>
  </si>
  <si>
    <t>Прочие доходы от оказания платных услуг получателями средств бюджетов муниципальных районов и компенсации затрат бюджетов муниципальных районов</t>
  </si>
  <si>
    <t>9992</t>
  </si>
  <si>
    <t>Доходы от компенсации затрат государства</t>
  </si>
  <si>
    <t>Доходы, поступающие в порядке возмещения расходов, понесенных в связи с эксплуатацией имущества</t>
  </si>
  <si>
    <t>02060</t>
  </si>
  <si>
    <t>02065</t>
  </si>
  <si>
    <t>02990</t>
  </si>
  <si>
    <t>02995</t>
  </si>
  <si>
    <t>ДОХОДЫ ОТ ПРОДАЖИ МАТЕРИАЛЬНЫХ И НЕМАТЕРИАЛЬНЫХ АКТИВОВ</t>
  </si>
  <si>
    <t>14</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</si>
  <si>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</si>
  <si>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</si>
  <si>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02050</t>
  </si>
  <si>
    <t>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</si>
  <si>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</si>
  <si>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02053</t>
  </si>
  <si>
    <t>Доходы от продажи земельных участков, находящихся в государственной и муниципальной собственности</t>
  </si>
  <si>
    <t>430</t>
  </si>
  <si>
    <t>Доходы от продажи земельных участков, государственная  собственность на которые не разграничена</t>
  </si>
  <si>
    <t>06010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</si>
  <si>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</si>
  <si>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06013</t>
  </si>
  <si>
    <t>ШТРАФЫ, САНКЦИИ, ВОЗМЕЩЕНИЕ УЩЕРБА</t>
  </si>
  <si>
    <t>16</t>
  </si>
  <si>
    <t>Административные штрафы, установленные Кодексом Российской Федерации об административных правонарушениях</t>
  </si>
  <si>
    <t>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</si>
  <si>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</si>
  <si>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01050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</si>
  <si>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</si>
  <si>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01053</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</si>
  <si>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</si>
  <si>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01060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</si>
  <si>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</si>
  <si>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01063</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</si>
  <si>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</si>
  <si>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01070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</si>
  <si>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</si>
  <si>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01073</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</si>
  <si>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</si>
  <si>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01080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</si>
  <si>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</si>
  <si>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01083</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</si>
  <si>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</si>
  <si>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</si>
  <si>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</si>
  <si>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01143</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</si>
  <si>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t>
  </si>
  <si>
    <t>01150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</si>
  <si>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</si>
  <si>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01153</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</si>
  <si>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</si>
  <si>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01170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</si>
  <si>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</si>
  <si>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01173</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</si>
  <si>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</si>
  <si>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01190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</si>
  <si>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</si>
  <si>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01193</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</si>
  <si>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</si>
  <si>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01200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</si>
  <si>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</si>
  <si>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01203</t>
  </si>
  <si>
    <t>Платежи в целях возмещения причиненного ущерба (убытков)</t>
  </si>
  <si>
    <t>10000</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</si>
  <si>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</si>
  <si>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10030</t>
  </si>
  <si>
    <t>10032</t>
  </si>
  <si>
    <t>Денежные взыскания, налагаемые в возмещение ущерба, причиненного в результате незаконного или нецелевого использования бюджетных средств</t>
  </si>
  <si>
    <t>10100</t>
  </si>
  <si>
    <t>802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</si>
  <si>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</si>
  <si>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10120</t>
  </si>
  <si>
    <t>10123</t>
  </si>
  <si>
    <t>Платежи, уплачиваемые в целях возмещения вреда</t>
  </si>
  <si>
    <t>11000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</si>
  <si>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</si>
  <si>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11050</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</si>
  <si>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</si>
  <si>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</si>
  <si>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</si>
  <si>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150</t>
  </si>
  <si>
    <t>Дотации бюджетам субъектов Российской Федерации и муниципальных образований</t>
  </si>
  <si>
    <t>15001</t>
  </si>
  <si>
    <t>Дотации на выравнивание бюджетной обеспеченности</t>
  </si>
  <si>
    <t>Дотации бюджетам на поддержку мер по обеспечению сбалансированности бюджетов</t>
  </si>
  <si>
    <t>15002</t>
  </si>
  <si>
    <t>Прочие дотации</t>
  </si>
  <si>
    <t>19999</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</si>
  <si>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t>
  </si>
  <si>
    <t>2724</t>
  </si>
  <si>
    <t>Субсидии бюджетам субъектов Российской Федерации и муниципальных образований (межбюджетные субсидии)</t>
  </si>
  <si>
    <t>20000</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</si>
  <si>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</si>
  <si>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25169</t>
  </si>
  <si>
    <t>Субсидии бюджетам муниципальных районов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</si>
  <si>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</si>
  <si>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25304</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</si>
  <si>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</si>
  <si>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25467</t>
  </si>
  <si>
    <t>Субсидии бюджетам на реализацию мероприятий по обеспечению жильем молодых семей</t>
  </si>
  <si>
    <t>25497</t>
  </si>
  <si>
    <t>Субсидия бюджетам на развитие отрасли культуры</t>
  </si>
  <si>
    <t>25519</t>
  </si>
  <si>
    <t>Субсидии бюджетам муниципальных районов на поддержку отрасли культуры</t>
  </si>
  <si>
    <t>Прочие субсидии</t>
  </si>
  <si>
    <t>29999</t>
  </si>
  <si>
    <t>Прочие субсидии бюджетам муниципальных районов</t>
  </si>
  <si>
    <t>1060</t>
  </si>
  <si>
    <t>1598</t>
  </si>
  <si>
    <t>Прочие субсидии бюджетам муниципальных районов (на выполнение требований федеральных стандартов спортивной подготовки)</t>
  </si>
  <si>
    <t>2650</t>
  </si>
  <si>
    <t>7397</t>
  </si>
  <si>
    <t>7398</t>
  </si>
  <si>
    <t>7413</t>
  </si>
  <si>
    <t>Прочие субсидии бюджетам муниципальных районов (на  модернизацию и укрепление материально-технической базы муниципальных физкультурно-спортивных организаций и муниципальных образовательных организаций, осуществляющих деятельность в области физической культуры и спорта)</t>
  </si>
  <si>
    <t>7437</t>
  </si>
  <si>
    <t>7456</t>
  </si>
  <si>
    <t>7482</t>
  </si>
  <si>
    <t>7488</t>
  </si>
  <si>
    <t>7509</t>
  </si>
  <si>
    <t>7553</t>
  </si>
  <si>
    <t>Прочие субсидии бюджетам муниципальных районов (на проведение мероприятий по обеспечению антитеррористической защищенности объектов образования)</t>
  </si>
  <si>
    <t>7559</t>
  </si>
  <si>
    <t>7563</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</si>
  <si>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</si>
  <si>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7607</t>
  </si>
  <si>
    <t>Прочие субсидии бюджетам муниципальных районов (на реализацию инвестиционных проектов субъектами малого и среднего предпринимательства в приоритетных отраслях)</t>
  </si>
  <si>
    <t>7661</t>
  </si>
  <si>
    <t>Прочие субсидии бюджетам муниципальных районов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t>
  </si>
  <si>
    <t>7668</t>
  </si>
  <si>
    <t>7840</t>
  </si>
  <si>
    <t>Субвенции бюджетам бюджетной системы Российской Федерации</t>
  </si>
  <si>
    <t>30000</t>
  </si>
  <si>
    <t xml:space="preserve">Субвенции местным бюджетам на выполнение передаваемых полномочий субъектов Российской Федерации </t>
  </si>
  <si>
    <t>30024</t>
  </si>
  <si>
    <t>Субвенции бюджетам муниципальных районов на выполнение передаваемых полномочий субъектов Российской Федерации</t>
  </si>
  <si>
    <t>0289</t>
  </si>
  <si>
    <t>7408</t>
  </si>
  <si>
    <t>7409</t>
  </si>
  <si>
    <t>7429</t>
  </si>
  <si>
    <t>7446</t>
  </si>
  <si>
    <t>7467</t>
  </si>
  <si>
    <t>7514</t>
  </si>
  <si>
    <t>7517</t>
  </si>
  <si>
    <t>7518</t>
  </si>
  <si>
    <t>7519</t>
  </si>
  <si>
    <t>7552</t>
  </si>
  <si>
    <t>7554</t>
  </si>
  <si>
    <t>7564</t>
  </si>
  <si>
    <t>7566</t>
  </si>
  <si>
    <t>7570</t>
  </si>
  <si>
    <t>7577</t>
  </si>
  <si>
    <t>7587</t>
  </si>
  <si>
    <t>7588</t>
  </si>
  <si>
    <t>7601</t>
  </si>
  <si>
    <t>7604</t>
  </si>
  <si>
    <t>7649</t>
  </si>
  <si>
    <t>Субвенции бюджетам муниципальных районов на выполнение передаваемых полномочий субъектов Российской Федерации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t>
  </si>
  <si>
    <t>7846</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</si>
  <si>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</si>
  <si>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30029</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</si>
  <si>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</si>
  <si>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</si>
  <si>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35082</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</si>
  <si>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</si>
  <si>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35118</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</si>
  <si>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</si>
  <si>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</si>
  <si>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35120</t>
  </si>
  <si>
    <t>Иные межбюджетные трансферты</t>
  </si>
  <si>
    <t>40000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</si>
  <si>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</si>
  <si>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40014</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</si>
  <si>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</si>
  <si>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45303</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</si>
  <si>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</si>
  <si>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на поддержку отрасли культуры</t>
  </si>
  <si>
    <t>45519</t>
  </si>
  <si>
    <t>Прочие межбюджетные трансферты, передаваемые бюджетам</t>
  </si>
  <si>
    <t>49999</t>
  </si>
  <si>
    <t>Прочие межбюджетные трансферты, передаваемые бюджетам муниципальных районов</t>
  </si>
  <si>
    <t xml:space="preserve">Прочие межбюджетные трансферты, передаваемые бюджетам муниципальных районов (Резервный фонд Правительства Красноярского края  в рамках непрограммных расходов отдельных органов исполнительной власти) </t>
  </si>
  <si>
    <t>1011</t>
  </si>
  <si>
    <t>Прочие межбюджетные трансферты, передаваемые бюджетам муниципальных районов (на финансовое обеспечение (возмещение) расходных обязательств муниципальных образований, связанных с увеличением с 1 июня 2022 года региональных выплат)</t>
  </si>
  <si>
    <t>1034</t>
  </si>
  <si>
    <t xml:space="preserve">Прочие межбюджетные трансферты, передаваемые бюджетам муниципальных районов (на обеспечение первичных мер пожарной безопасности)  </t>
  </si>
  <si>
    <t>7412</t>
  </si>
  <si>
    <t>Прочие межбюджетные трансферты, передаваемые бюджетам муниципальных районов (на поддержку физкультурно-спортивных клубов по месту жительства)</t>
  </si>
  <si>
    <t>7418</t>
  </si>
  <si>
    <t xml:space="preserve">Прочие межбюджетные трансферты, передаваемые бюджетам муниципальных районов (на организацию (строительство) мест (площадок) накопления отходов потребления и приобретение контейнерного оборудования) </t>
  </si>
  <si>
    <t>7463</t>
  </si>
  <si>
    <t xml:space="preserve">Прочие межбюджетные трансферты, передаваемые бюджетам муниципальных районов  (на создание (реконструкцию) и капитальный ремонт культурно-досуговых учреждений в сельской местности) </t>
  </si>
  <si>
    <t>7484</t>
  </si>
  <si>
    <t>Прочие межбюджетные трансферты, передаваемые бюджетам муниципальных районов (на содержание автомобильных дорог общего пользования местного значения)</t>
  </si>
  <si>
    <t>7508</t>
  </si>
  <si>
    <t>Прочие межбюджетные трансферты, передаваемые бюджетам муниципальных районов (на осуществление расходов, направленных на реализацию мероприятий по поддержке местных инициатив)</t>
  </si>
  <si>
    <t>7641</t>
  </si>
  <si>
    <t>7745</t>
  </si>
  <si>
    <t>Прочие межбюджетные трансферты, передаваемые бюджетам муниципальных районов (на устройство плоскостных спортивных сооружений в сельской местности)</t>
  </si>
  <si>
    <t>7845</t>
  </si>
  <si>
    <t xml:space="preserve">Прочие межбюджетные трансферты, передаваемые бюджетам муниципальных районов (на организацию и проведение акарицидных обработок мест массового отдыха населения)  </t>
  </si>
  <si>
    <t>7555</t>
  </si>
  <si>
    <t>Прочие межбюджетные трансферты, передаваемые бюджетам муниципальных районов (на финансовое обеспечение (возмещение) затрат теплоснабжающих и энергосбытовых организаций, осуществляющих производство и (или) реализацию тепловой и электрической энергии, возникших вследствие разницы между фактической стоимостью топлива и стоимостью топлива, учтенной в тарифах на тепловую и электрическую энергию на 2022 год)</t>
  </si>
  <si>
    <t>7596</t>
  </si>
  <si>
    <t>Прочие межбюджетные трансферты, передаваемые бюджетам муниципальных районов (на благоустройство кладбищ в рамках подпрограммы «Поддержка муниципальных проектов по благоустройству территорий и повышению активности населения в решении вопросов местного значения»)</t>
  </si>
  <si>
    <t>7666</t>
  </si>
  <si>
    <t>Безвозмездные поступления от негосударственных организаций</t>
  </si>
  <si>
    <t>04</t>
  </si>
  <si>
    <t>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</si>
  <si>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муниципальных районов</t>
  </si>
  <si>
    <t>05099</t>
  </si>
  <si>
    <t>9904</t>
  </si>
  <si>
    <t>ПРОЧИЕ БЕЗВОЗМЕЗДНЫЕ ПОСТУПЛЕНИЯ</t>
  </si>
  <si>
    <t>07</t>
  </si>
  <si>
    <t>Прочие безвозмездные поступления в бюджеты муниципальных районов</t>
  </si>
  <si>
    <t>Поступления от денежных пожертвований, предоставляемых физическими лицами получателям средств бюджетов муниципальных районов</t>
  </si>
  <si>
    <t>Доходы бюджетов бюджетной системы Российской Федерации от возврата организациями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</si>
  <si>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</si>
  <si>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</si>
  <si>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9009</t>
  </si>
  <si>
    <t>Доходы бюджетов муниципальных районов от возврата иными организациями остатков субсидий прошлых лет</t>
  </si>
  <si>
    <t>Доходы бюджетов муниципальных районов от возврата иными организациями остатков субсидий прошлых лет (по целевым средствам прошлых лет на реализацию отдельных мер по обеспечению ограничения платы граждан за коммунальные услуги)</t>
  </si>
  <si>
    <t>9964</t>
  </si>
  <si>
    <t>Доходы бюджетов муниципальных районов от возврата иными организациями остатков субсидий прошлых лет (по целевым средствам прошлых лет на компенсацию выпадающих доходов энергоснабжающих организаций)</t>
  </si>
  <si>
    <t>9972</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</si>
  <si>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</si>
  <si>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18</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</si>
  <si>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софинансирование муниципальных программ формирования современной городской (сельской) среды в поселениях)</t>
  </si>
  <si>
    <t>7459</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</si>
  <si>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</si>
  <si>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</si>
  <si>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19</t>
  </si>
  <si>
    <t>Возврат остатков субсидий на строительство и реконструкцию (модернизацию) объектов питьевого водоснабжения из бюджетов муниципальных районов</t>
  </si>
  <si>
    <t>25243</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</si>
  <si>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</si>
  <si>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60010</t>
  </si>
  <si>
    <t>ВСЕГО  ДОХОДОВ</t>
  </si>
  <si>
    <t>50</t>
  </si>
  <si>
    <t>Наименование главных распорядителей и наименование показателей бюджетной классификации</t>
  </si>
  <si>
    <t>КБК</t>
  </si>
  <si>
    <t>Код ведомства</t>
  </si>
  <si>
    <t>Раздел Подраздел</t>
  </si>
  <si>
    <t>Целевая статья</t>
  </si>
  <si>
    <t>Вид расходов</t>
  </si>
  <si>
    <t>ВСЕГО</t>
  </si>
  <si/>
  <si>
    <t>ОБЩЕГОСУДАРСТВЕННЫЕ ВОПРОСЫ</t>
  </si>
  <si>
    <t>0100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</si>
  <si>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</si>
  <si>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</si>
  <si>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Непрограммные расходы на обеспечение деятельности органов местного самоуправления</t>
  </si>
  <si>
    <t>8000000000</t>
  </si>
  <si>
    <t>Обеспечение деятельности местных администраций в рамках непрограммных расходов органов местного самоуправления</t>
  </si>
  <si>
    <t>8020000000</t>
  </si>
  <si>
    <t>На частичную компенсацию расходов на повышение ( на увеличение (индексацию)) оплаты труда отдельным категориям работников бюджетной сферы Красноярского края в рамках непрограммных расходов органов местного самоуправления</t>
  </si>
  <si>
    <t>8020027242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</si>
  <si>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</si>
  <si>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</si>
  <si>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государственных (муниципальных) органов</t>
  </si>
  <si>
    <t>121</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</si>
  <si>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</si>
  <si>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</si>
  <si>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Руководство и управление в сфере установленных функций в рамках непрограммных расходов органов местного самоуправления</t>
  </si>
  <si>
    <t>8020060000</t>
  </si>
  <si>
    <t>Иные выплаты персоналу государственных (муниципальных) органов, за исключением фонда оплаты труда</t>
  </si>
  <si>
    <t>122</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</si>
  <si>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</si>
  <si>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</si>
  <si>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</si>
  <si>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</si>
  <si>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Прочая закупка товаров, работ и услуг</t>
  </si>
  <si>
    <t>244</t>
  </si>
  <si>
    <t>Оплата стоимости проезда в отпуск в соответствии с законодательством, руководству и управлению в сфере установленных функций в рамках непрограммных расходов органов местного самоуправления</t>
  </si>
  <si>
    <t>8020067000</t>
  </si>
  <si>
    <t>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t>
  </si>
  <si>
    <t>8030000000</t>
  </si>
  <si>
    <t>8030027242</t>
  </si>
  <si>
    <t>8030060000</t>
  </si>
  <si>
    <t>Иные выплаты государственных (муниципальных) органов привлекаемым лицам</t>
  </si>
  <si>
    <t>123</t>
  </si>
  <si>
    <t>Оплата стоимости проезда в отпуск в соответствии с законодательством, депутатов представительного органа муниципального образования в рамках непрограммных расходов органов местного самоуправления</t>
  </si>
  <si>
    <t>8030067000</t>
  </si>
  <si>
    <t>Контрольно-счетная комиссия Богучанского района</t>
  </si>
  <si>
    <t>Обеспечение деятельности финансовых, налоговых и таможенных органов и органов финансового (финансово-бюджетного) надзора</t>
  </si>
  <si>
    <t>0106</t>
  </si>
  <si>
    <t>Обеспечение деятельности руководителя контрольно-счетной палаты муниципального образования и его заместителей в рамках непрограммных расходов органов местного самоуправления</t>
  </si>
  <si>
    <t>8040000000</t>
  </si>
  <si>
    <t>8040027242</t>
  </si>
  <si>
    <t>8040060000</t>
  </si>
  <si>
    <t>Оплата стоимости проезда в отпуск в соответствии с законодательством, руководителя контрольно-счетной палаты муниципального образования и его заместителей в рамках непрограммных расходов органов местного самоуправления</t>
  </si>
  <si>
    <t>8040067000</t>
  </si>
  <si>
    <t>Администрация Богучанского района</t>
  </si>
  <si>
    <t>Функционирование высшего должностного лица субъекта Российской Федерации и муниципального образования</t>
  </si>
  <si>
    <t>0102</t>
  </si>
  <si>
    <t>Функционирование высшего должностного лица муниципального образования в рамках непрограммных расходов органов местного самоуправления</t>
  </si>
  <si>
    <t>8010000000</t>
  </si>
  <si>
    <t>8010027242</t>
  </si>
  <si>
    <t>8010060000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</si>
  <si>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</si>
  <si>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</si>
  <si>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Средства на финансовое обеспечение (возмещение) расходных обязательств муниципальных образований, связанных с увеличением с 1 июня 2022 года региональных выплат в рамках непрограммных расходов органов местного самоуправления</t>
  </si>
  <si>
    <t>8020010340</t>
  </si>
  <si>
    <t>На частичную компенсацию расходов на повышение оплаты труда отдельным категориям работников бюджетной сферы Красноярского края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органов местного самоуправления</t>
  </si>
  <si>
    <t>8020027241</t>
  </si>
  <si>
    <t>Иные бюджетные ассигнования</t>
  </si>
  <si>
    <t>800</t>
  </si>
  <si>
    <t>Уплата налогов, сборов и иных платежей</t>
  </si>
  <si>
    <t>850</t>
  </si>
  <si>
    <t>Уплата иных платежей</t>
  </si>
  <si>
    <t>853</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</si>
  <si>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органов местного самоуправления</t>
  </si>
  <si>
    <t>8020061000</t>
  </si>
  <si>
    <t>Заработная плата и начисления работников, не являющихся лицами замещающими муниципальные должности, муниципальными служащими в рамках непрограммных расходов органов местного самоуправления</t>
  </si>
  <si>
    <t>802006Б000</t>
  </si>
  <si>
    <t>Оплата жилищно-коммунальных услуг за исключением электроэнергии в рамках непрограммных расходов органов местного самоуправления</t>
  </si>
  <si>
    <t>802006Г000</t>
  </si>
  <si>
    <t>Закупка энергетических ресурсов</t>
  </si>
  <si>
    <t>247</t>
  </si>
  <si>
    <t>Оплата услуг регионального оператора по обращению с ТКО (твердые коммунальные отходы) в рамках непрограммных расходов органов местного самоуправления</t>
  </si>
  <si>
    <t>802006М000</t>
  </si>
  <si>
    <t>Расходы на приобретение основных средств в рамках непрограммных расходов органов местного самоуправления</t>
  </si>
  <si>
    <t>802006Ф000</t>
  </si>
  <si>
    <t>Оплата за электроэнергию в рамках непрограммных расходов органов местного самоуправления</t>
  </si>
  <si>
    <t>802006Э000</t>
  </si>
  <si>
    <t>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 в рамках непрограммных расходов органов местного самоуправления</t>
  </si>
  <si>
    <t>8020074670</t>
  </si>
  <si>
    <t>Выполнение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органов местного самоуправления</t>
  </si>
  <si>
    <t>8020076040</t>
  </si>
  <si>
    <t>Выполнение полномочий поселений по разработке и утверждению программы комплексного развития систем коммунальной инфраструктуры, разработке и утверждению инвестиционных программ организаций коммунального комплекса, установлению надбавок к тарифам на товары и услуги организаций коммунального комплекса, надбавок к ценам (тарифам) для потребителей, регулированию тарифов на подключение к системам коммунальной инфраструктуры, тарифов организаций коммунального комплекса на подключение,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t>
  </si>
  <si>
    <t>80200Ч0010</t>
  </si>
  <si>
    <t>Другие непрограммные расходы органов местного самоуправления</t>
  </si>
  <si>
    <t>9000000000</t>
  </si>
  <si>
    <t>Отдельные мероприятия в рамках непрограммных расходов органов местного самоуправления</t>
  </si>
  <si>
    <t>9090000000</t>
  </si>
  <si>
    <t>Исполнение судебных решений в рамках непрограммных расходов органов местного самоуправления</t>
  </si>
  <si>
    <t>9090080010</t>
  </si>
  <si>
    <t>Исполнение судебных актов</t>
  </si>
  <si>
    <t>Исполнение судебных актов Российской Федерации и мировых соглашений по возмещению причиненного вреда</t>
  </si>
  <si>
    <t>831</t>
  </si>
  <si>
    <t>Судебная система</t>
  </si>
  <si>
    <t>0105</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</si>
  <si>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расходов администрации Богучанского района</t>
  </si>
  <si>
    <t>9040000000</t>
  </si>
  <si>
    <t>9040051200</t>
  </si>
  <si>
    <t>Другие общегосударственные вопросы</t>
  </si>
  <si>
    <t>0113</t>
  </si>
  <si>
    <t>Муниципальная программа Богучанского района "Защита населения и территории Богучанского района от чрезвычайных ситуаций природного и техногенного характера"</t>
  </si>
  <si>
    <t>0400000000</t>
  </si>
  <si>
    <t>Подпрограмма "Профилактика терроризма, а так же минимизации и ликвидации последствий его проявлений"</t>
  </si>
  <si>
    <t>0430000000</t>
  </si>
  <si>
    <t>Отдельные мероприятия в рамках подпрограммы "Профилактика терроризма, а так же минимизации и ликвидации последствий его проявлений" муниципальной программы "Защита населения и территории Богучанского района от чрезвычайных ситуаций природного и техногенного характера"</t>
  </si>
  <si>
    <t>0430080000</t>
  </si>
  <si>
    <t>Расходы на приобретение основных средств в рамках подпрограммы "Профилактика терроризма, а так же минимизации и ликвидации последствий его проявлений" муниципальной программы "Защита населения и территории Богучанского района от чрезвычайных ситуаций природного и техногенного характера"</t>
  </si>
  <si>
    <t>043008Ф000</t>
  </si>
  <si>
    <t>Выполнение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органов исполнительной власти</t>
  </si>
  <si>
    <t>8020074290</t>
  </si>
  <si>
    <t>Выполнение государственных полномочий в области архивного дела в рамках непрограммных расходов органов местного самоуправления</t>
  </si>
  <si>
    <t>8020075190</t>
  </si>
  <si>
    <t>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(в соответствии с Законом края от 8 июля 2021 года № 11-5284) в рамках непрограммных расходов органов местного самоуправления</t>
  </si>
  <si>
    <t>8020078460</t>
  </si>
  <si>
    <t>Ежегодная единовременная выплата (премия) лицам, удостоенным звания "Почетный гражданин Богучанского района" в рамках непрограммных расходов администрации Богучанского района</t>
  </si>
  <si>
    <t>9060000000</t>
  </si>
  <si>
    <t>9060080000</t>
  </si>
  <si>
    <t>Социальное обеспечение и иные выплаты населению</t>
  </si>
  <si>
    <t>300</t>
  </si>
  <si>
    <t>Публичные нормативные выплаты гражданам несоциального характера</t>
  </si>
  <si>
    <t>330</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</si>
  <si>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</si>
  <si>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</si>
  <si>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пожарная безопасность</t>
  </si>
  <si>
    <t>0310</t>
  </si>
  <si>
    <t>Подпрограмма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t>
  </si>
  <si>
    <t>0410000000</t>
  </si>
  <si>
    <t>На частичную компенсацию расходов на повышение ( на увеличение (индексацию)) оплаты труда отдельным категориям работников бюджетной сферы Красноярского края,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</si>
  <si>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0410027242</t>
  </si>
  <si>
    <t>Расходы на выплаты персоналу казенных учреждений</t>
  </si>
  <si>
    <t>Фонд оплаты труда учреждений</t>
  </si>
  <si>
    <t>111</t>
  </si>
  <si>
    <t>Взносы по обязательному социальному страхованию на выплаты по оплате труда работников и иные выплаты работникам учреждений</t>
  </si>
  <si>
    <t>119</t>
  </si>
  <si>
    <t>Обеспечение деятельности (оказание услуг) единой дежурно-диспетчерской службы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</si>
  <si>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0410040010</t>
  </si>
  <si>
    <t>Расходы на приобретение основных средств в части обеспечения деятельности (оказание услуг) единой дежурно-диспетчерской службы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</si>
  <si>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041004Ф010</t>
  </si>
  <si>
    <t>Отдельные мероприятия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</si>
  <si>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0410080000</t>
  </si>
  <si>
    <t>Средства на создание запасов материальных ресурсов для ликвидации последствий чрезвычайных ситуаций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</si>
  <si>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0410080090</t>
  </si>
  <si>
    <t>Расходы на приобретение основных средств для создания запасов материальных ресурсов для ликвидации последствий чрезвычайных ситуаций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</si>
  <si>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041008Ф090</t>
  </si>
  <si>
    <t>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</si>
  <si>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04100S4130</t>
  </si>
  <si>
    <t>Подпрограмма "Борьба с пожарами в населенных пунктах Богучанского района"</t>
  </si>
  <si>
    <t>0420000000</t>
  </si>
  <si>
    <t>Обустройство и уход за противопожарными минерализованными полосами межселенных территорий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</si>
  <si>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0420080020</t>
  </si>
  <si>
    <t>Обеспечение первичных мер пожарной безопасности населенных пунктов межселенных территорий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</si>
  <si>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0420080030</t>
  </si>
  <si>
    <t>Расходы на приобретение основных средств в части обеспечения первичных мер пожарной безопасности населенных пунктов межселенных территорий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</si>
  <si>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042008Ф030</t>
  </si>
  <si>
    <t>Расходы 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</si>
  <si>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04200S4121</t>
  </si>
  <si>
    <t>НАЦИОНАЛЬНАЯ ЭКОНОМИКА</t>
  </si>
  <si>
    <t>0400</t>
  </si>
  <si>
    <t>Сельское хозяйство и рыболовство</t>
  </si>
  <si>
    <t>0405</t>
  </si>
  <si>
    <t>Муниципальная программа "Развитие сельского хозяйства в Богучанском районе"</t>
  </si>
  <si>
    <t>1200000000</t>
  </si>
  <si>
    <t>Подпрограмма "Поддержка малых форм хозяйствования"</t>
  </si>
  <si>
    <t>1210000000</t>
  </si>
  <si>
    <t>Отдельные мероприятия в рамках подпрограммы "Поддержка малых форм хозяйствования" муниципальной программы "Развитие сельского хозяйства в Богучанском районе"</t>
  </si>
  <si>
    <t>1210080000</t>
  </si>
  <si>
    <t>Подпрограмма "Обеспечение реализации муниципальной программы и прочие мероприятия"</t>
  </si>
  <si>
    <t>1230000000</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</si>
  <si>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и прочие мероприятия" муниципальной программы "Развитие сельского хозяйства в Богучанском районе"</t>
  </si>
  <si>
    <t>1230075170</t>
  </si>
  <si>
    <t>Лесное хозяйство</t>
  </si>
  <si>
    <t>0407</t>
  </si>
  <si>
    <t>Средства для реализации отдельных государственных полномочий по осуществлению мониторинга состояния и развития лесной промышленности в рамках непрограммных расходов органов местного самоуправления</t>
  </si>
  <si>
    <t>8020074460</t>
  </si>
  <si>
    <t>Транспорт</t>
  </si>
  <si>
    <t>0408</t>
  </si>
  <si>
    <t>Муниципальная программа "Развитие транспортной системы Богучанского района"</t>
  </si>
  <si>
    <t>0900000000</t>
  </si>
  <si>
    <t>Подпрограмма "Развитие транспортного комплекса Богучанского района"</t>
  </si>
  <si>
    <t>0920000000</t>
  </si>
  <si>
    <t>Отдельные мероприятия в области водного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</si>
  <si>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09200В0000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</si>
  <si>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</si>
  <si>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</si>
  <si>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</si>
  <si>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Отдельные мероприятия в области автомобильного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</si>
  <si>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09200П0000</t>
  </si>
  <si>
    <t>Дорожное хозяйство (дорожные фонды)</t>
  </si>
  <si>
    <t>0409</t>
  </si>
  <si>
    <t>Подпрограмма "Дороги Богучанского района"</t>
  </si>
  <si>
    <t>0910000000</t>
  </si>
  <si>
    <t>Отдельные мероприятия в рамках подпрограммы "Дороги Богучанского района" муниципальной программы "Развитие транспортной системы Богучанского района"</t>
  </si>
  <si>
    <t>0910080000</t>
  </si>
  <si>
    <t>Другие вопросы в области национальной экономики</t>
  </si>
  <si>
    <t>0412</t>
  </si>
  <si>
    <t>Муниципальная программа "Развитие инвестиционной деятельности, малого и среднего предпринимательства на территории Богучанского района"</t>
  </si>
  <si>
    <t>0800000000</t>
  </si>
  <si>
    <t>Подпрограмма "Развитие субъектов малого и среднего предпринимательства в Богучанском районе"</t>
  </si>
  <si>
    <t>0810000000</t>
  </si>
  <si>
    <t>Расходы на информационно-консультационную поддержку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</si>
  <si>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0810080020</t>
  </si>
  <si>
    <t>Средства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</si>
  <si>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08100S6070</t>
  </si>
  <si>
    <t>Средства на реализацию инвестиционных проектов субъектами малого и среднего предпринимательства в приоритетных отраслях,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</si>
  <si>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08100S6610</t>
  </si>
  <si>
    <t>Средства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</si>
  <si>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08100S6680</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</si>
  <si>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</si>
  <si>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813</t>
  </si>
  <si>
    <t>0820000000</t>
  </si>
  <si>
    <t>Расходы на обеспечение систематического широкого освещения информации о реализации мероприятий в СМИ в рамках подпрограммы "Обеспечение реализации муниципальной программы и прочие мероприятия" муниципальной программы "Развитие инвестиционной деятельности, малого и среднего предпринимательства на территории Богучанского района"</t>
  </si>
  <si>
    <t>0820080030</t>
  </si>
  <si>
    <t>Подпрограмма "Устойчивое развитие сельских территорий"</t>
  </si>
  <si>
    <t>1220000000</t>
  </si>
  <si>
    <t>Расходы на 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 в Богучанском районе"</t>
  </si>
  <si>
    <t>1220080010</t>
  </si>
  <si>
    <t>ЖИЛИЩНО-КОММУНАЛЬНОЕ ХОЗЯЙСТВО</t>
  </si>
  <si>
    <t>0500</t>
  </si>
  <si>
    <t>Коммунальное хозяйство</t>
  </si>
  <si>
    <t>0502</t>
  </si>
  <si>
    <t>Муниципальная программа "Реформирование и модернизация жилищно-коммунального хозяйства и повышение энергетической эффективности"</t>
  </si>
  <si>
    <t>0300000000</t>
  </si>
  <si>
    <t>Подпрограмма "Создание условий для безубыточной деятельности организаций жилищно-коммунального комплекса Богучанского района"</t>
  </si>
  <si>
    <t>0320000000</t>
  </si>
  <si>
    <t>На реализацию отдельных мер по обеспечению ограничения платы граждан за коммунальные услуги,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</si>
  <si>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0320075700</t>
  </si>
  <si>
    <t>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</si>
  <si>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0320075770</t>
  </si>
  <si>
    <t>На финансовое обеспечение (возмещение) затрат теплоснабжающих и энергосбытовых организаций, осуществляющих производство и (или) реализацию тепловой и электрической энергии, возникших вследствие разницы между фактической стоимостью топлива и стоимостью топлива, учтенной в тарифах на тепловую и электрическую энергию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</si>
  <si>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0320075960</t>
  </si>
  <si>
    <t>Субсидии в целях возмещения недополученных доходов организациям, предоставляющим на территории Богучанского района услуги на подвоз воды по тарифам, не обеспечивающим возмещение издержек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</si>
  <si>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0320080010</t>
  </si>
  <si>
    <t>Субсидии энергоснабжающим организациям на компенсацию сверхнормативных расходов на топливо (возмещение затрат), осуществляющим производство и (или) реализацию электрической энергии, вырабатываемой дизельными электростанциями на территории Богучанского района,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</si>
  <si>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0320080020</t>
  </si>
  <si>
    <t>Возмещение специализированным службам по вопросам похоронного дела стоимости услуг по погребению в рамках непрограммных расходов органов местного самоуправления</t>
  </si>
  <si>
    <t>90900Ш0000</t>
  </si>
  <si>
    <t>Благоустройство</t>
  </si>
  <si>
    <t>0503</t>
  </si>
  <si>
    <t>Муниципальная программа Богучанского района "Охрана окружающей среды"</t>
  </si>
  <si>
    <t>0200000000</t>
  </si>
  <si>
    <t>Подпрограмма "Обращение с отходами на территории Богучанского района"</t>
  </si>
  <si>
    <t>0210000000</t>
  </si>
  <si>
    <t>Мероприятия по ликвидации несанкционированной свалки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</si>
  <si>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0210080020</t>
  </si>
  <si>
    <t>ОХРАНА ОКРУЖАЮЩЕЙ СРЕДЫ</t>
  </si>
  <si>
    <t>0600</t>
  </si>
  <si>
    <t>Охрана объектов растительного и животного мира и среды их обитания</t>
  </si>
  <si>
    <t>0603</t>
  </si>
  <si>
    <t>Подпрограмма "Обращение с животными без владельцев"</t>
  </si>
  <si>
    <t>0220000000</t>
  </si>
  <si>
    <t>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 "Обращение с животными без владельцев" муниципальной программы Богучанского района "Охрана окружающей среды"</t>
  </si>
  <si>
    <t>0220075180</t>
  </si>
  <si>
    <t>Другие вопросы в области охраны окружающей среды</t>
  </si>
  <si>
    <t>0605</t>
  </si>
  <si>
    <t>Мероприятия по сбору отработанных ртутьсодержащих ламп, их транспортирование и обезвреживание, утилизация продуктов обезвреживания, а так же прием у населения образующихся в быту опасных отходов,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</si>
  <si>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0210080040</t>
  </si>
  <si>
    <t>Мероприятия по содержанию и транспортировке контейнерного оборудования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</si>
  <si>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0210080050</t>
  </si>
  <si>
    <t>КУЛЬТУРА, КИНЕМАТОГРАФИЯ</t>
  </si>
  <si>
    <t>0800</t>
  </si>
  <si>
    <t>Культура</t>
  </si>
  <si>
    <t>0801</t>
  </si>
  <si>
    <t>Муниципальная программа Богучанского района "Содействие развитию гражданского общества в Богучанском районе"</t>
  </si>
  <si>
    <t>1300000000</t>
  </si>
  <si>
    <t>Подпрограмма "Поддержка социально ориентированных некоммерческих организаций"</t>
  </si>
  <si>
    <t>1310000000</t>
  </si>
  <si>
    <t>Предоставление субсидии на конкурсной основе социально ориентированным некоммерческим организациям на реализацию социальных проектов в рамках подпрограммы "Поддержка социально ориентированных некоммерческих организаций" муниципальной программы "Содействие развитию гражданского общества в Богучанском районе"</t>
  </si>
  <si>
    <t>1310080010</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</si>
  <si>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</si>
  <si>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</si>
  <si>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</si>
  <si>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</si>
  <si>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Субсидии (гранты в форме субсидий), не подлежащие казначейскому сопровождению</t>
  </si>
  <si>
    <t>633</t>
  </si>
  <si>
    <t>СОЦИАЛЬНАЯ ПОЛИТИКА</t>
  </si>
  <si>
    <t>1000</t>
  </si>
  <si>
    <t>Пенсионное обеспечение</t>
  </si>
  <si>
    <t>1001</t>
  </si>
  <si>
    <t>9090080000</t>
  </si>
  <si>
    <t>Публичные нормативные социальные выплаты гражданам</t>
  </si>
  <si>
    <t>310</t>
  </si>
  <si>
    <t>Иные пенсии, социальные доплаты к пенсиям</t>
  </si>
  <si>
    <t>312</t>
  </si>
  <si>
    <t>Социальное обеспечение населения</t>
  </si>
  <si>
    <t>1003</t>
  </si>
  <si>
    <t>Муниципальная программа "Развитие образования Богучанского района"</t>
  </si>
  <si>
    <t>0100000000</t>
  </si>
  <si>
    <t>Подпрограмма "Государственная поддержка детей-сирот, расширение практики применения семейных форм воспитания"</t>
  </si>
  <si>
    <t>0120000000</t>
  </si>
  <si>
    <t>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края от 24 декабря 2009 года № 9-4225),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муниципальной программы "Развитие образования Богучанского района"</t>
  </si>
  <si>
    <t>0120075870</t>
  </si>
  <si>
    <t>Капитальные вложения в объекты государственной (муниципальной) собственности</t>
  </si>
  <si>
    <t>400</t>
  </si>
  <si>
    <t>Бюджетные инвестиции</t>
  </si>
  <si>
    <t>Бюджетные инвестиции на приобретение объектов недвижимого имущества в государственную (муниципальную) собственность</t>
  </si>
  <si>
    <t>412</t>
  </si>
  <si>
    <t>Резервные фонды местных администраций в рамках непрограммных расходов органов местного самоуправления</t>
  </si>
  <si>
    <t>9010000000</t>
  </si>
  <si>
    <t>9010080000</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</si>
  <si>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</si>
  <si>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</si>
  <si>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</si>
  <si>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</si>
  <si>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Другие вопросы в области социальной политики</t>
  </si>
  <si>
    <t>1006</t>
  </si>
  <si>
    <t>Средства на организацию и осуществление деятельности по опеке и попечительству в отношении совершеннолетних граждан, а также в сфере патронажа в рамках непрограммных расходов органов местного самоуправления</t>
  </si>
  <si>
    <t>8020002890</t>
  </si>
  <si>
    <t>Обеспечение деятельности муниципального казенного учреждения в рамках непрограммных расходов</t>
  </si>
  <si>
    <t>9070000000</t>
  </si>
  <si>
    <t>На частичную компенсацию расходов на повышение ( на увеличение (индексацию)) оплаты труда отдельным категориям работников бюджетной сферы Красноярского края в рамках непрограммных расходов</t>
  </si>
  <si>
    <t>9070027242</t>
  </si>
  <si>
    <t>9070040000</t>
  </si>
  <si>
    <t>Оплата стоимости проезда в отпуск в соответствии с законодательством, работников муниципального казенного учреждения в рамках непрограммых расходов</t>
  </si>
  <si>
    <t>9070047000</t>
  </si>
  <si>
    <t>Жилищное хозяйство</t>
  </si>
  <si>
    <t>0501</t>
  </si>
  <si>
    <t>Муниципальная программа "Обеспечение доступным и комфортным жильем граждан Богучанского района"</t>
  </si>
  <si>
    <t>1000000000</t>
  </si>
  <si>
    <t>Подпрограмма "Обеспечение жильем работников бюджетной сферы на территории Богучанского района"</t>
  </si>
  <si>
    <t>1030000000</t>
  </si>
  <si>
    <t>Отдельные мероприятия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</si>
  <si>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1030080000</t>
  </si>
  <si>
    <t>Закупка товаров, работ, услуг в целях капитального ремонта государственного (муниципального) имущества</t>
  </si>
  <si>
    <t>243</t>
  </si>
  <si>
    <t>Подпрограмма "Реконструкция и капитальный ремонт объектов коммунальной инфраструктуры муниципального образования Богучанский район"</t>
  </si>
  <si>
    <t>0350000000</t>
  </si>
  <si>
    <t>Отдельные мероприятия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</si>
  <si>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0350080000</t>
  </si>
  <si>
    <t>Бюджетные инвестиции в объекты капитального строительства государственной (муниципальной) собственности</t>
  </si>
  <si>
    <t>414</t>
  </si>
  <si>
    <t>Средства на проведение проверки достоверности определения сметной стоимости объекта капитального ремонта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</si>
  <si>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0350080010</t>
  </si>
  <si>
    <t>Средства на приобретение основных средств по отдельным мероприятиям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</si>
  <si>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035008Ф000</t>
  </si>
  <si>
    <t>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</si>
  <si>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03500S5710</t>
  </si>
  <si>
    <t>Подпрограмма ""Чистая вода" на территории муниципального образования Богучанский район"</t>
  </si>
  <si>
    <t>0370000000</t>
  </si>
  <si>
    <t>Отдельные мероприятия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</si>
  <si>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0370080000</t>
  </si>
  <si>
    <t>Резервный фонд Правительства Красноярского края в рамках непрограммных расходов отдельных органов исполнительной власти</t>
  </si>
  <si>
    <t>9010010110</t>
  </si>
  <si>
    <t>Другие вопросы в области жилищно-коммунального хозяйства</t>
  </si>
  <si>
    <t>0505</t>
  </si>
  <si>
    <t>Обеспечение деятельности муниципального казенного учреждения "Муниципальная служба Заказчика" в рамках непрограммных расходов</t>
  </si>
  <si>
    <t>9050000000</t>
  </si>
  <si>
    <t>На частичную компенсацию расходов на повышение ( на увеличение (индексацию)) оплаты труда отдельным категориям работников муниципального казенного учреждения "Муниципальная служба Заказчика" в рамках непрограммных расходов</t>
  </si>
  <si>
    <t>9050027242</t>
  </si>
  <si>
    <t>9050040000</t>
  </si>
  <si>
    <t>Иные выплаты персоналу учреждений, за исключением фонда оплаты труда</t>
  </si>
  <si>
    <t>112</t>
  </si>
  <si>
    <t>Оплата стоимости проезда в отпуск в соответствии с законодательством, работников муниципального казенного учреждения "Муниципальная служба Заказчика" в рамках непрограммых расходов</t>
  </si>
  <si>
    <t>9050047000</t>
  </si>
  <si>
    <t>Уплата прочих налогов, сборов</t>
  </si>
  <si>
    <t>852</t>
  </si>
  <si>
    <t>На обустройство мест (площадок) накопления отходов потребления и (или) приобретение контейнерного оборудования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</si>
  <si>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02100S4630</t>
  </si>
  <si>
    <t>На строительство (реконструкцию) объектов размещения отходов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</si>
  <si>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02100S4940</t>
  </si>
  <si>
    <t>ОБРАЗОВАНИЕ</t>
  </si>
  <si>
    <t>0700</t>
  </si>
  <si>
    <t>Дошкольное образование</t>
  </si>
  <si>
    <t>0701</t>
  </si>
  <si>
    <t>Подпрограмма "Развитие дошкольного, общего и дополнительного образования детей"</t>
  </si>
  <si>
    <t>0110000000</t>
  </si>
  <si>
    <t>Мероприятия по обеспечению жизнедеятельности 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</si>
  <si>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0110080010</t>
  </si>
  <si>
    <t>Молодежная политика</t>
  </si>
  <si>
    <t>0707</t>
  </si>
  <si>
    <t>Финансирование расходов направленных на сохранение и развитие материально-технической базы муниципальных загородных оздоровительных лагерей,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</si>
  <si>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01100S5530</t>
  </si>
  <si>
    <t>Муниципальная программа Богучанского района "Развитие культуры"</t>
  </si>
  <si>
    <t>0500000000</t>
  </si>
  <si>
    <t>Подпрограмма "Обеспечение условий реализации программы и прочие мероприятия"</t>
  </si>
  <si>
    <t>0530000000</t>
  </si>
  <si>
    <t>Средства на проведение капитального ремонта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</si>
  <si>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0530080040</t>
  </si>
  <si>
    <t>На создание (реконструкцию) и капитальный ремонт культурно-досуговых учреждений в сельской местности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</si>
  <si>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053A174840</t>
  </si>
  <si>
    <t>ФИЗИЧЕСКАЯ КУЛЬТУРА И СПОРТ</t>
  </si>
  <si>
    <t>1100</t>
  </si>
  <si>
    <t>Массовый спорт</t>
  </si>
  <si>
    <t>1102</t>
  </si>
  <si>
    <t>Муниципальная программа "Развитие физической культуры и спорта в Богучанском районе"</t>
  </si>
  <si>
    <t>0700000000</t>
  </si>
  <si>
    <t>Подпрограмма "Развитие массовой физической культуры и спорта"</t>
  </si>
  <si>
    <t>0710000000</t>
  </si>
  <si>
    <t>На модернизацию и укрепление материально-технической базы муниципальных физкультурно-спортивных организаций и муниципальных образовательных организаций, осуществляющих деятельность в области физической культуры и спорта,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</si>
  <si>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07100S4370</t>
  </si>
  <si>
    <t>На устройство плоскостных спортивных сооружений в сельской местности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</si>
  <si>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07100S8450</t>
  </si>
  <si>
    <t>Дополнительное образование детей</t>
  </si>
  <si>
    <t>0703</t>
  </si>
  <si>
    <t>Средства на финансовое обеспечение (возмещение) расходных обязательств муниципальных образований, связанных с увеличением с 1 июня 2022 года региональных выплат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</si>
  <si>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0530010340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</si>
  <si>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</si>
  <si>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</si>
  <si>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</si>
  <si>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</si>
  <si>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</si>
  <si>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0530027240</t>
  </si>
  <si>
    <t>На частичную компенсацию расходов на повышение оплаты труда отдельным категориям работников бюджетной сферы Красноярского края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</si>
  <si>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0530027241</t>
  </si>
  <si>
    <t>На частичную компенсацию расходов на повышение ( на увеличение (индексацию)) оплаты труда отдельным категориям работников бюджетной сферы Красноярского края,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</si>
  <si>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0530027242</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</si>
  <si>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</si>
  <si>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0530040000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</si>
  <si>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</si>
  <si>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0530041000</t>
  </si>
  <si>
    <t>Персональные выплаты, устанавливаемые в целях повышения оплаты труда молодым специалистам,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</si>
  <si>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0530045000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</si>
  <si>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</si>
  <si>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0530047000</t>
  </si>
  <si>
    <t>Субсидии бюджетным учреждениям на иные цели</t>
  </si>
  <si>
    <t>612</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</si>
  <si>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</si>
  <si>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053004Г000</t>
  </si>
  <si>
    <t>Оплата услуг регионального оператора по обращению с ТКО (твердые коммунальные отходы),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</si>
  <si>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053004М000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</si>
  <si>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</si>
  <si>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053004Э000</t>
  </si>
  <si>
    <t>Предоставление субсидий бюджетным учреждениям на приобретение основных средств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</si>
  <si>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05300Ф0000</t>
  </si>
  <si>
    <t>Предоставление субсидий бюджетным учреждениям на оплату расходов по капитальному ремонту (включая расходы на проведение капитального ремонта хозяйственным способом)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</si>
  <si>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05300Ц0000</t>
  </si>
  <si>
    <t>Муниципальная программа "Молодежь Приангарья"</t>
  </si>
  <si>
    <t>0600000000</t>
  </si>
  <si>
    <t>Подпрограмма "Вовлечение молодежи Богучанского района в социальную практику"</t>
  </si>
  <si>
    <t>0610000000</t>
  </si>
  <si>
    <t>Субсидии бюджетным учреждениям на проведение молодежного образовательного форума в рамках подпрограммы "Вовлечение молодежи Богучанского района в социальную практику" муниципальной программы "Молодежь Приангарья"</t>
  </si>
  <si>
    <t>0610080010</t>
  </si>
  <si>
    <t>Расходы на поддержку деятельности муниципальных молодежных центров в рамках подпрограммы "Вовлечение молодежи Богучанского района в социальную практику" муниципальной программы "Молодежь Приангарья"</t>
  </si>
  <si>
    <t>06100S4560</t>
  </si>
  <si>
    <t>Подпрограмма "Патриотическое воспитание молодежи Богучанского района"</t>
  </si>
  <si>
    <t>0620000000</t>
  </si>
  <si>
    <t>Отдельные мероприятия в рамках подпрограммы "Патриотическое воспитание молодежи Богучанского района" муниципальной программы "Молодежь Приангарья"</t>
  </si>
  <si>
    <t>0620080000</t>
  </si>
  <si>
    <t>Финансирование расходов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Богучанского района" муниципальной программы "Молодежь Приангарья"</t>
  </si>
  <si>
    <t>06200S4540</t>
  </si>
  <si>
    <t>Расходы на поддержку деятельности муниципальных молодежных центров в рамках подпрограммы "Патриотическое воспитание молодежи Богучанского района" муниципальной программы "Молодежь Приангарья"</t>
  </si>
  <si>
    <t>06200S4560</t>
  </si>
  <si>
    <t>0640000000</t>
  </si>
  <si>
    <t>Средства на финансовое обеспечение (возмещение) расходных обязательств муниципальных образований, связанных с увеличением с 1 июня 2022 года региональных выплат в рамках подпрограммы "Обеспечение реализации муниципальной программы и прочие мероприятия" муниципальной программы "Молодежь Приангарья"</t>
  </si>
  <si>
    <t>0640010340</t>
  </si>
  <si>
    <t>На частичную компенсацию расходов на повышение оплаты труда отдельным категориям работников бюджетной сферы Красноярского края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 муниципальной программы "Молодежь Приангарья"</t>
  </si>
  <si>
    <t>0640027241</t>
  </si>
  <si>
    <t>На частичную компенсацию расходов на повышение ( на увеличение (индексацию)) оплаты труда отдельным категориям работников бюджетной сферы Красноярского края, в рамках подпрограммы "Обеспечение реализации муниципальной программы и прочие мероприятия" муниципальной программы "Молодежь Приангарья"</t>
  </si>
  <si>
    <t>0640027242</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</si>
  <si>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реализации муниципальной программы и прочие мероприятия" муниципальной программы "Молодежь Приангарья"</t>
  </si>
  <si>
    <t>0640040000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</si>
  <si>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реализации муниципальной программы и прочие мероприятия" муниципальной программы "Молодежь Приангарья"</t>
  </si>
  <si>
    <t>0640041000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</si>
  <si>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"Обеспечение реализации муниципальной программы и прочие мероприятия" муниципальной программы "Молодежь Приангарья"</t>
  </si>
  <si>
    <t>0640047000</t>
  </si>
  <si>
    <t>Оплата жилищно-коммунальных услуг за исключением электроэнергии,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</si>
  <si>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064004Г000</t>
  </si>
  <si>
    <t>Оплата услуг регионального оператора по обращению с ТКО (твердые коммунальные отходы),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</si>
  <si>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064004М000</t>
  </si>
  <si>
    <t>Оплата за электроэнергию,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</si>
  <si>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064004Э000</t>
  </si>
  <si>
    <t>Расходы на поддержку деятельности муниципальных молодежных центров в рамках подпрограммы "Обеспечение реализации муниципальной программы и прочие мероприятия" муниципальной программы "Молодежь Приангарья"</t>
  </si>
  <si>
    <t>06400S4560</t>
  </si>
  <si>
    <t>Предоставление субсидий бюджетным учреждениям на оплату расходов по капитальному ремонту (включая расходы на проведение капитального ремонта хозяйственным способом) в рамках подпрограммы "Обеспечение реализации муниципальной программы и прочие мероприятия" муниципальной программы "Молодежь Приангарья"</t>
  </si>
  <si>
    <t>06400Ц0000</t>
  </si>
  <si>
    <t>Подпрограмма "Профилактика правонарушений среди молодежи в Богучанском районе"</t>
  </si>
  <si>
    <t>0650000000</t>
  </si>
  <si>
    <t>Обеспечение проведения комплекса мероприятий, направленных на привлечение молодежи на поддержание и защиту безопасного уровня жизни, в рамках подпрограммы "Профилактика правонарушений среди молодежи в Богучанском районе" муниципальной программы "Молодежь Приангарья"</t>
  </si>
  <si>
    <t>0650080010</t>
  </si>
  <si>
    <t>Организация и проведение мероприятий, направленных на предотвращение повторных правонарушений, в рамках подпрограммы "Профилактика правонарушений среди молодежи в Богучанском районе" муниципальной программы "Молодежь Приангарья"</t>
  </si>
  <si>
    <t>0650080020</t>
  </si>
  <si>
    <t>Расходы на поддержку деятельности муниципальных молодежных центров в рамках подпрограммы "Профилактика правонарушений среди молодежи в Богучанском районе" муниципальной программы "Молодежь Приангарья"</t>
  </si>
  <si>
    <t>06500S4560</t>
  </si>
  <si>
    <t>Подпрограмма "Культурное наследие"</t>
  </si>
  <si>
    <t>0510000000</t>
  </si>
  <si>
    <t>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"Культурное наследие" муниципальной программы Богучанского района "Развитие культуры"</t>
  </si>
  <si>
    <t>0510027240</t>
  </si>
  <si>
    <t>На частичную компенсацию расходов на повышение ( на увеличение (индексацию)) оплаты труда отдельным категориям работников бюджетной сферы Красноярского края, в рамках подпрограммы "Культурное наследие" муниципальной программы Богучанского района "Развитие культуры"</t>
  </si>
  <si>
    <t>0510027242</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</si>
  <si>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</si>
  <si>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0510040000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</si>
  <si>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</si>
  <si>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0510041000</t>
  </si>
  <si>
    <t>Персональные выплаты, устанавливаемые в целях повышения оплаты труда молодым специалистам,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</si>
  <si>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0510045000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</si>
  <si>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"Культурное наследие" муниципальной программы Богучанского района "Развитие культуры"</t>
  </si>
  <si>
    <t>0510047000</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</si>
  <si>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</si>
  <si>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051004Г000</t>
  </si>
  <si>
    <t>Оплата услуг регионального оператора по обращению с ТКО (твердые коммунальные отходы), в рамках подпрограммы "Культурное наследие" муниципальной программы Богучанского района "Развитие культуры"</t>
  </si>
  <si>
    <t>051004М000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</si>
  <si>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</si>
  <si>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051004Э000</t>
  </si>
  <si>
    <t>Расходы на модернизацию сельских библиотек в рамках подпрограммы "Культурное наследие" муниципальной программы Богучанского района "Развитие культуры"</t>
  </si>
  <si>
    <t>0510080530</t>
  </si>
  <si>
    <t>Финансирование расходов на поддержку отрасли культуры (комплектование книжных фондов муниципальных общедоступных библиотек) в рамках подпрограммы "Культурное наследие" муниципальной программы Богучанского района "Развитие культуры"</t>
  </si>
  <si>
    <t>05100L5191</t>
  </si>
  <si>
    <t>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</si>
  <si>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05100S4880</t>
  </si>
  <si>
    <t>Подпрограмма "Искусство и народное творчество"</t>
  </si>
  <si>
    <t>0520000000</t>
  </si>
  <si>
    <t>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"Искусство и народное творчество"муниципальной программы Богучанского района "Развитие культуры"</t>
  </si>
  <si>
    <t>0520027240</t>
  </si>
  <si>
    <t>На частичную компенсацию расходов на повышение ( на увеличение (индексацию)) оплаты труда отдельным категориям работников бюджетной сферы Красноярского края, в рамках подпрограммы "Искусство и народное творчество"муниципальной программы Богучанского района "Развитие культуры"</t>
  </si>
  <si>
    <t>0520027242</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</si>
  <si>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 муниципальной программы Богучанского района "Развитие культуры"</t>
  </si>
  <si>
    <t>0520040000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</si>
  <si>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 муниципальной программы Богучанского района "Развитие культуры"</t>
  </si>
  <si>
    <t>0520041000</t>
  </si>
  <si>
    <t>Персональные выплаты, устанавливаемые в целях повышения оплаты труда молодым специалистам,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</si>
  <si>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0520045000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</si>
  <si>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"Искусство и народное творчество"муниципальной программы Богучанского района "Развитие культуры"</t>
  </si>
  <si>
    <t>0520047000</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</si>
  <si>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</si>
  <si>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052004Г000</t>
  </si>
  <si>
    <t>Оплата услуг регионального оператора по обращению с ТКО (твердые коммунальные отходы), в рамках подпрограммы "Искусство и народное творчество"муниципальной программы Богучанского района "Развитие культуры"</t>
  </si>
  <si>
    <t>052004М000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</si>
  <si>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</si>
  <si>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052004Э000</t>
  </si>
  <si>
    <t>Расходы на проведение культурно-массовых мероприятий в рамках подпрограммы "Искусство и народное творчество" муниципальной программы Богучанского района "Развитие культуры"</t>
  </si>
  <si>
    <t>0520080520</t>
  </si>
  <si>
    <t>Средства для постоянно действующих коллективов самодеятельного художественного творчества Красноярского края (любительским творческим коллективам) на поддержку творческих фестивалей и конкурсов, в том числе для детей и молодежи, в рамках подпрограммы "Искусство и народное творчество" муниципальной программы Богучанского района "Развитие культуры"</t>
  </si>
  <si>
    <t>052A274820</t>
  </si>
  <si>
    <t>Отдельные мероприятия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</si>
  <si>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0530080000</t>
  </si>
  <si>
    <t>Обеспечение развития и укрепления материально-технической базы домов культуры в населенных пунктах с числом жителей до 50 тысяч человек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</si>
  <si>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05300L4670</t>
  </si>
  <si>
    <t>Государственная поддержка отрасли культуры (поддержка лучших работников сельских учреждений культуры)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</si>
  <si>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053A255195</t>
  </si>
  <si>
    <t>Государственная поддержка отрасли культуры (поддержка лучших сельских учреждений культуры)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</si>
  <si>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053A255196</t>
  </si>
  <si>
    <t>Подпрограмма "Обеспечение информационными ресурсами гражданской тематики населения Богучанского района для решения социальных проблем"</t>
  </si>
  <si>
    <t>1320000000</t>
  </si>
  <si>
    <t>Мероприятия по обеспечению информированности населения в решении социально значимых проблем, в рамках подпрограммы "Обеспечение информационными ресурсами гражданской тематики населения Богучанского района для решения социальных проблем" муниципальной программы "Содействие развитию гражданского общества в Богучанском районе"</t>
  </si>
  <si>
    <t>1320080020</t>
  </si>
  <si>
    <t>Приобретение основных средств для материального обеспечения деятельности муниципального ресурсного центра поддержки общественных инициатив в рамках подпрограммы "Обеспечение информационными ресурсами гражданской тематики населения Богучанского района для решения социальных проблем" муниципальной программы "Содействие развитию гражданского общества в Богучанском районе"</t>
  </si>
  <si>
    <t>132008Ф010</t>
  </si>
  <si>
    <t>Другие вопросы в области культуры, кинематографии</t>
  </si>
  <si>
    <t>0804</t>
  </si>
  <si>
    <t>Расходы на приобретение основных средств в подведомственных учреждениях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</si>
  <si>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053004Ф000</t>
  </si>
  <si>
    <t>Физическая культура</t>
  </si>
  <si>
    <t>1101</t>
  </si>
  <si>
    <t>На частичную компенсацию расходов на повышение оплаты труда отдельным категориям работников бюджетной сферы Красноярского края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</si>
  <si>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0710027241</t>
  </si>
  <si>
    <t>На частичную компенсацию расходов на повышение ( на увеличение (индексацию)) оплаты труда отдельным категориям работников бюджетной сферы Красноярского края,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</si>
  <si>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0710027242</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</si>
  <si>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</si>
  <si>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0710040000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</si>
  <si>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</si>
  <si>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0710041000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</si>
  <si>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</si>
  <si>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0710047000</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</si>
  <si>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</si>
  <si>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071004Г000</t>
  </si>
  <si>
    <t>Оплата услуг регионального оператора по обращению с ТКО (твердые коммунальные отходы),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</si>
  <si>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071004М000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</si>
  <si>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</si>
  <si>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071004Э000</t>
  </si>
  <si>
    <t>Выполнение полномочий поселения по организации и проведения районных спортивно-массовых мероприятий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</si>
  <si>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07100Ч0020</t>
  </si>
  <si>
    <t>Предоставление субсидий бюджетным учреждениям на приобретение основных средств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</si>
  <si>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07100Ф0000</t>
  </si>
  <si>
    <t>Подпрограмма "Формирование культуры здорового образа жизни"</t>
  </si>
  <si>
    <t>0720000000</t>
  </si>
  <si>
    <t>Расходы на формирование устойчивой мотивации к здоровому образу жизни среди всех категорий населения района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</si>
  <si>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0720080010</t>
  </si>
  <si>
    <t>Управление муниципальной собственностью Богучанского района</t>
  </si>
  <si>
    <t>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t>
  </si>
  <si>
    <t>90900Д0000</t>
  </si>
  <si>
    <t>Мероприятия по землеустройству и землепользованию в рамках непрограммных расходов управления муниципальной собственностью Богучанского района</t>
  </si>
  <si>
    <t>90900Ж0000</t>
  </si>
  <si>
    <t>Подпрограмма "Организация проведения капитального ремонта общего имущества в многоквартирных домах, расположенных на территории Богучанского района"</t>
  </si>
  <si>
    <t>0330000000</t>
  </si>
  <si>
    <t>Отдельные мероприятия в рамках подпрограммы "Организация проведения капитального ремонта общего имущества в многоквартирных домах, расположенных на территории Богучанского района" муниципальной программы"Реформирование и модернизация жилищно-коммунального хозяйства и повышение энергетической эффективности"</t>
  </si>
  <si>
    <t>0330080000</t>
  </si>
  <si>
    <t>Подпрограмма "Приобретение жилых помещений работникам бюджетной сферы Богучанского района"</t>
  </si>
  <si>
    <t>1050000000</t>
  </si>
  <si>
    <t>Отдельные мероприятия в рамках подпрограммы "Приобретение жилых помещений работникам бюджетной сферы Богучанского района" муниципальной программы "Обеспечение доступным и комфортным жильем граждан Богучанского района"</t>
  </si>
  <si>
    <t>1050080000</t>
  </si>
  <si>
    <t>Иные выплаты населению</t>
  </si>
  <si>
    <t>360</t>
  </si>
  <si>
    <t>Подпрограмма "Обеспечение жильем молодых семей в Богучанском районе"</t>
  </si>
  <si>
    <t>0630000000</t>
  </si>
  <si>
    <t>Финансирование расходов 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</si>
  <si>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06300L4970</t>
  </si>
  <si>
    <t>Субсидии гражданам на приобретение жилья</t>
  </si>
  <si>
    <t>322</t>
  </si>
  <si>
    <t>управление образования администрации Богучанского района Красноярского края</t>
  </si>
  <si>
    <t>Средства на финансовое обеспечение (возмещение) расходных обязательств муниципальных образований, связанных с увеличением с 1 июня 2022 года региональных выплат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</si>
  <si>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0110010340</t>
  </si>
  <si>
    <t>На частичную компенсацию расходов на повышение ( на увеличение (индексацию)) оплаты труда отдельным категориям работников бюджетной сферы Красноярского края,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</si>
  <si>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0110027242</t>
  </si>
  <si>
    <t>Обеспечение деятельности (оказание услуг) учреждений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</si>
  <si>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0110040010</t>
  </si>
  <si>
    <t>НЕ УКАЗАНО</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</si>
  <si>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</si>
  <si>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0110041010</t>
  </si>
  <si>
    <t>Обеспечение деятельности (оказание услуг) учреждений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за счет спонсорских средств, средств добровольных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</si>
  <si>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0110043010</t>
  </si>
  <si>
    <t>Оплата стоимости проезда в отпуск в соответствии с законодательством, в учреждениях дошкольного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</si>
  <si>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0110047010</t>
  </si>
  <si>
    <t>Оплата жилищно-коммунальных услуг за исключением электроэнергии,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</si>
  <si>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011004Г010</t>
  </si>
  <si>
    <t>Оплата услуг регионального оператора по обращению с ТКО (твердые коммунальные отходы),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</si>
  <si>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011004М010</t>
  </si>
  <si>
    <t>Продукты питания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</si>
  <si>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011004П010</t>
  </si>
  <si>
    <t>Расходы на приобретение основных средств в подведомственных учреждениях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</si>
  <si>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011004Ф000</t>
  </si>
  <si>
    <t>Оплата за электроэнергию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</si>
  <si>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011004Э010</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</si>
  <si>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</si>
  <si>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0110074080</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</si>
  <si>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</si>
  <si>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0110075880</t>
  </si>
  <si>
    <t>Мероприятия по обеспечению жизнедеятельности образовательных учреждений за счет спонсорских средств, средств благотворительных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</si>
  <si>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0110083010</t>
  </si>
  <si>
    <t>Расходы, направленные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</si>
  <si>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01100S8400</t>
  </si>
  <si>
    <t>Общее образование</t>
  </si>
  <si>
    <t>0702</t>
  </si>
  <si>
    <t>На частичную компенсацию расходов на повышение оплаты труда отдельным категориям работников бюджетной сферы Красноярского края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</si>
  <si>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0110027241</t>
  </si>
  <si>
    <t>Обеспечение деятельности (оказание услуг) учреждений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</si>
  <si>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0110040020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</si>
  <si>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</si>
  <si>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0110041020</t>
  </si>
  <si>
    <t>Обеспечение деятельности (оказание услуг) учреждений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за счет спонсорских средств, средств добровольных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</si>
  <si>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0110043020</t>
  </si>
  <si>
    <t>Иные выплаты учреждений привлекаемым лицам</t>
  </si>
  <si>
    <t>113</t>
  </si>
  <si>
    <t>Оплата стоимости проезда в отпуск в соответствии с законодательством,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</si>
  <si>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0110047020</t>
  </si>
  <si>
    <t>Оплата жилищно-коммунальных услуг за исключением электроэнергии,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</si>
  <si>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011004Г020</t>
  </si>
  <si>
    <t>Оплата услуг регионального оператора по обращению с ТКО (твердые коммунальные отходы),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</si>
  <si>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011004М020</t>
  </si>
  <si>
    <t>Продукты питания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</si>
  <si>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011004П020</t>
  </si>
  <si>
    <t>Оплата за электроэнергию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</si>
  <si>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011004Э020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</si>
  <si>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</si>
  <si>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0110053030</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</si>
  <si>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</si>
  <si>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0110074090</t>
  </si>
  <si>
    <t>Выполнение государственных полномочий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</si>
  <si>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0110075640</t>
  </si>
  <si>
    <t>За содействие развитию налогового потенциала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</si>
  <si>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0110077450</t>
  </si>
  <si>
    <t>Расходы на развитие системы образования Богучанского района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</si>
  <si>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0110080020</t>
  </si>
  <si>
    <t>Выплата ежемесячной стипендии одаренным детям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</si>
  <si>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0110080040</t>
  </si>
  <si>
    <t>Стипендии</t>
  </si>
  <si>
    <t>340</t>
  </si>
  <si>
    <t>Расходы на приобретение продуктов питания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</si>
  <si>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011008П020</t>
  </si>
  <si>
    <t>Расходы на приобретение основных средств для развитие системы образования Богучанского района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</si>
  <si>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011008Ф020</t>
  </si>
  <si>
    <t>На проведение мероприятий по обеспечению антитеррористической защищенности объектов образования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</si>
  <si>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01100S5590</t>
  </si>
  <si>
    <t>На приведение зданий и сооружений общеобразовательных организаций в соответствие требованиям законодательства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</si>
  <si>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01100S5630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</si>
  <si>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</si>
  <si>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01100S5980</t>
  </si>
  <si>
    <t>011E151690</t>
  </si>
  <si>
    <t>Подпрограмма "Энергосбережение и повышение энергетической эффективности на территории Богучанского района"</t>
  </si>
  <si>
    <t>0340000000</t>
  </si>
  <si>
    <t>Отдельные мероприятия в рамках подпрограммы "Энергосбережение и повышение энергетической эффективности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</si>
  <si>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0340080000</t>
  </si>
  <si>
    <t>Подпрограмма "Безопасность дорожного движения в Богучанском районе"</t>
  </si>
  <si>
    <t>0930000000</t>
  </si>
  <si>
    <t>Финансирование на проведение мероприятий, направленных на обеспечение безопасного участия детей в дорожном движении,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</si>
  <si>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093R373980</t>
  </si>
  <si>
    <t>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</si>
  <si>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0110027240</t>
  </si>
  <si>
    <t>Обеспечение деятельности (оказание услуг) учреждений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</si>
  <si>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0110040030</t>
  </si>
  <si>
    <t>Обеспечение деятельности (оказание услуг) учреждений дополнительного образования (оплата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</si>
  <si>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0110040031</t>
  </si>
  <si>
    <t>Средства на повышение размеров оплаты труда работников, относящихся к отдельным должностям (профессиям) работников (рабочих) культуры, в муниципальных образовательных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</si>
  <si>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0110040032</t>
  </si>
  <si>
    <t>Средства на увеличение размеров оплаты труда педагогических работников муниципальных учреждений дополнительного образования, реализующих программы дополнительного образования детей, и непосредственно осуществляющих тренировочный процесс работников муниципальных спортивных школ,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</si>
  <si>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0110040033</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</si>
  <si>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</si>
  <si>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0110041030</t>
  </si>
  <si>
    <t>Обеспечение функционирования модели персонифицированного финансирования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</si>
  <si>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0110042030</t>
  </si>
  <si>
    <t>Гранты в форме субсидии бюджетным учреждениям</t>
  </si>
  <si>
    <t>613</t>
  </si>
  <si>
    <t>Субсидии автономным учреждениям</t>
  </si>
  <si>
    <t>620</t>
  </si>
  <si>
    <t>Гранты в форме субсидии автономным учреждениям</t>
  </si>
  <si>
    <t>623</t>
  </si>
  <si>
    <t>Персональные выплаты, устанавливаемые в целях повышения оплаты труда молодым специалистам,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</si>
  <si>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0110045030</t>
  </si>
  <si>
    <t>Оплата стоимости проезда в отпуск в соответствии с законодательством, в учреждениях дополнительного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</si>
  <si>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0110047030</t>
  </si>
  <si>
    <t>Оплата жилищно-коммунальных услуг за исключением электроэнергии,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</si>
  <si>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011004Г030</t>
  </si>
  <si>
    <t>Оплата услуг регионального оператора по обращению с ТКО (твердые коммунальные отходы),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</si>
  <si>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011004М030</t>
  </si>
  <si>
    <t>Оплата за электроэнергию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</si>
  <si>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011004Э030</t>
  </si>
  <si>
    <t>Отдельные мероприятия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</si>
  <si>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0930080000</t>
  </si>
  <si>
    <t>Обеспечение деятельности (оказание услуг) муниципальных загородных оздоровительных лагерей,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</si>
  <si>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0110040040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</si>
  <si>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</si>
  <si>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0110041040</t>
  </si>
  <si>
    <t>Оплата жилищно-коммунальных услуг за исключением электроэнергии,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</si>
  <si>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011004Г040</t>
  </si>
  <si>
    <t>Оплата услуг регионального оператора по обращению с ТКО (твердые коммунальные отходы),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</si>
  <si>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011004М040</t>
  </si>
  <si>
    <t>Оплата за электроэнергию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</si>
  <si>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011004Э040</t>
  </si>
  <si>
    <t>Выполнение государственных полномочий по обеспечению отдыха и оздоровления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</si>
  <si>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0110076490</t>
  </si>
  <si>
    <t>Расходы на отдых, оздоровление и занятость детей и подростков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</si>
  <si>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0110080030</t>
  </si>
  <si>
    <t>Расходы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</si>
  <si>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01100S3970</t>
  </si>
  <si>
    <t>Подпрограмма "Обеспечение реализации муниципальной программы и прочие мероприятия в области образования"</t>
  </si>
  <si>
    <t>0130000000</t>
  </si>
  <si>
    <t>Расходы на отдых, оздоровление и занятость детей и подростков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</si>
  <si>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0130080030</t>
  </si>
  <si>
    <t>Расходы на отдых, оздоровление и занятость детей и подростков (приобретение продуктов питания)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</si>
  <si>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013008П030</t>
  </si>
  <si>
    <t>Другие вопросы в области образования</t>
  </si>
  <si>
    <t>0709</t>
  </si>
  <si>
    <t>Выполнение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муниципальной программы "Развитие образования Богучанского района"</t>
  </si>
  <si>
    <t>0120075520</t>
  </si>
  <si>
    <t>На частичную компенсацию расходов на повышение ( на увеличение (индексацию)) оплаты труда отдельным категориям работников бюджетной сферы Красноярского края,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</si>
  <si>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0130027242</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</si>
  <si>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</si>
  <si>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0130040000</t>
  </si>
  <si>
    <t>Специалисты муниципальной психолого медико-педагогической комиссии, члены районного методического совета в рамках подпрограммы "Обеспечение реализации муниципальной программы и прочие мероприятия в области образование" муниципальной программы "Развитие образования Богучанского района"</t>
  </si>
  <si>
    <t>0130040050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</si>
  <si>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</si>
  <si>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0130041000</t>
  </si>
  <si>
    <t>Оплата стоимости проезда в отпуск в соответствии с законодательством, работников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</si>
  <si>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0130047000</t>
  </si>
  <si>
    <t>Оплата жилищно-коммунальных услуг за исключением электроэнергии,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</si>
  <si>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013004Г000</t>
  </si>
  <si>
    <t>Расходы на приобретение основных средств в подведомственных учреждениях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</si>
  <si>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013004Ф000</t>
  </si>
  <si>
    <t>Оплата за электроэнергию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</si>
  <si>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013004Э000</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</si>
  <si>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</si>
  <si>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0130060000</t>
  </si>
  <si>
    <t>Оплата стоимости проезда в отпуск в соответствии с законодательством, руководству и управлению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</si>
  <si>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0130067000</t>
  </si>
  <si>
    <t>Выполнение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</si>
  <si>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0110075540</t>
  </si>
  <si>
    <t>Выполнение государственных полномочий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</si>
  <si>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0110075660</t>
  </si>
  <si>
    <t>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</si>
  <si>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01100L3040</t>
  </si>
  <si>
    <t>Охрана семьи и детства</t>
  </si>
  <si>
    <t>1004</t>
  </si>
  <si>
    <t>Выполнение государственных полномочий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</si>
  <si>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0110075560</t>
  </si>
  <si>
    <t>Выполнение требований федеральных стандартов спортивной подготовки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</si>
  <si>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07100S6500</t>
  </si>
  <si>
    <t>Муниципальное казенное учреждение "Муниципальная пожарная часть № 1"</t>
  </si>
  <si>
    <t>Средства на финансовое обеспечение (возмещение) расходных обязательств муниципальных образований, связанных с увеличением с 1 июня 2022 года региональных выплат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</si>
  <si>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0420010340</t>
  </si>
  <si>
    <t>На частичную компенсацию расходов на повышение оплаты труда отдельным категориям работников бюджетной сферы Красноярского края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</si>
  <si>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0420027241</t>
  </si>
  <si>
    <t>На частичную компенсацию расходов на повышение ( на увеличение (индексацию)) оплаты труда отдельным категориям работников бюджетной сферы Красноярского края,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</si>
  <si>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0420027242</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</si>
  <si>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</si>
  <si>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0420040010</t>
  </si>
  <si>
    <t>Региональные выплаты и выплаты, обеспечивающие уровень заработной платы работников подведомственных учреждений не ниже размера минимальной заработной платы (минимального размера оплаты труда)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</si>
  <si>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0420041010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</si>
  <si>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оплаты проезда,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</si>
  <si>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0420047010</t>
  </si>
  <si>
    <t>Оплата жилищно-коммунальных услуг за исключением электроэнергии в подведомственных учреждениях,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</si>
  <si>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042004Г010</t>
  </si>
  <si>
    <t>Оплата услуг регионального оператора по обращению с ТКО (твердые коммунальные отходы), в подведомственных учреждениях,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</si>
  <si>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042004М010</t>
  </si>
  <si>
    <t>Расходы на приобретение основных средств в подведомственных учреждениях,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</si>
  <si>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042004Ф010</t>
  </si>
  <si>
    <t>Оплата за электроэнергию в подведомственных учреждениях,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</si>
  <si>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042004Э010</t>
  </si>
  <si>
    <t>На частичную компенсацию расходов на повышение оплаты труда отдельным категориям работников бюджетной сферы Красноярского края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</si>
  <si>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0320027241</t>
  </si>
  <si>
    <t>Расходы на отдельные мероприятия за счет средств от доходов по подвозу воды населению,предприятиям, организациям,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</si>
  <si>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0320080090</t>
  </si>
  <si>
    <t>Расходы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за счет средств от доходов по подвозу воды населению,предприятиям, организациям,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</si>
  <si>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0320081090</t>
  </si>
  <si>
    <t>Муниципальная программа Богучанского района "Управление муниципальными финансами"</t>
  </si>
  <si>
    <t>1100000000</t>
  </si>
  <si>
    <t>Подпрограмма "Обеспечение реализации муниципальной программы"</t>
  </si>
  <si>
    <t>1120000000</t>
  </si>
  <si>
    <t>Средства на финансовое обеспечение (возмещение) расходных обязательств муниципальных образований, связанных с увеличением с 1 июня 2022 года региональных выплат в рамках подпрограммы "Обеспечение реализации муниципальной программы" муниципальной программы "Управление муниципальными финансами"</t>
  </si>
  <si>
    <t>1120010340</t>
  </si>
  <si>
    <t>На частичную компенсацию расходов на повышение оплаты труда отдельным категориям работников бюджетной сферы Красноярского края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муниципальной программы "Управление муниципальными финансами"</t>
  </si>
  <si>
    <t>1120027241</t>
  </si>
  <si>
    <t>На частичную компенсацию расходов на повышение ( на увеличение (индексацию)) оплаты труда отдельным категориям работников бюджетной сферы Красноярского края, в рамках подпрограммы "Обеспечение реализации муниципальной программы" муниципальной программы "Управление муниципальными финансами"</t>
  </si>
  <si>
    <t>1120027242</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</si>
  <si>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муниципальной программы "Управление муниципальными финансами"</t>
  </si>
  <si>
    <t>1120060000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</si>
  <si>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муниципальной программы "Управление муниципальными финансами"</t>
  </si>
  <si>
    <t>1120061000</t>
  </si>
  <si>
    <t>Оплата стоимости проезда в отпуск в соответствии с законодательством, руководству и управлению в сфере установленных функций органов местного самоуправления в рамках подпрограммы "Обеспечение реализации муниципальной программы" муниципальной программы "Управление муниципальными финансами"</t>
  </si>
  <si>
    <t>1120067000</t>
  </si>
  <si>
    <t>Заработная плата и начисления работников, не являющихся лицами замещающими муниципальные должности, муниципальными служащими в рамках подпрограммы "Обеспечение реализации муниципальной программы" муниципальной программы "Управление муниципальными финансами"</t>
  </si>
  <si>
    <t>112006Б000</t>
  </si>
  <si>
    <t>Оплата жилищно-коммунальных услуг за исключением электроэнергии в рамках подпрограммы "Обеспечение реализации муниципальной программы" муниципальной программы "Управление муниципальными финансами"</t>
  </si>
  <si>
    <t>112006Г000</t>
  </si>
  <si>
    <t>Оплата услуг регионального оператора по обращению с ТКО (твердые коммунальные отходы), в рамках подпрограммы "Обеспечение реализации муниципальной программы" муниципальной программы "Управление муниципальными финансами"</t>
  </si>
  <si>
    <t>112006М000</t>
  </si>
  <si>
    <t>Оплата за электроэнергию в рамках подпрограммы "Обеспечение реализации муниципальной программы" муниципальной программы "Управление муниципальными финансами"</t>
  </si>
  <si>
    <t>112006Э000</t>
  </si>
  <si>
    <t>Осуществление полномочий по формированию, исполнению бюджетов поселений и контролю за их исполнением в рамках подпрограммы "Обеспечение реализации муниципальной программы" муниципальной программы "Управление муниципальными финансами"</t>
  </si>
  <si>
    <t>11200Ч0060</t>
  </si>
  <si>
    <t>Расходы на осуществление внутреннего муниципального финансового контроля органов местного самоуправления поселений, входящих в состав муниципального образования Богучанский район, в рамках подпрограммы "Обеспечение реализации муниципальной программы" муниципальной программы "Управление муниципальными финансами"</t>
  </si>
  <si>
    <t>11200Ч0070</t>
  </si>
  <si>
    <t>Резервные фонды</t>
  </si>
  <si>
    <t>0111</t>
  </si>
  <si>
    <t>Резервные средства</t>
  </si>
  <si>
    <t>870</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</si>
  <si>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Богучанского района"</t>
  </si>
  <si>
    <t>1110000000</t>
  </si>
  <si>
    <t>Субвенции на осуществление органами местного самоуправления поселений Богучанского района государственных полномочий по созданию и обеспечению деятельности административных комиссий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</si>
  <si>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1110075140</t>
  </si>
  <si>
    <t>Межбюджетные трансферты</t>
  </si>
  <si>
    <t>500</t>
  </si>
  <si>
    <t>Субвенции</t>
  </si>
  <si>
    <t>530</t>
  </si>
  <si>
    <t>НАЦИОНАЛЬНАЯ ОБОРОНА</t>
  </si>
  <si>
    <t>0200</t>
  </si>
  <si>
    <t>Мобилизационная и вневойсковая подготовка</t>
  </si>
  <si>
    <t>0203</t>
  </si>
  <si>
    <t>Субвенции на осуществление первичного воинского учета органами местного самоуправления поселений Богучанского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</si>
  <si>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1110051180</t>
  </si>
  <si>
    <t>Иные межбюджетные трансферты бюджетам поселений Богучанского района из районного бюджета 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</si>
  <si>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04200S4120</t>
  </si>
  <si>
    <t>540</t>
  </si>
  <si>
    <t>Иные межбюджетные трансферты бюджетам поселений Богучанского района из районного бюджета на содержание автомобильных дорог общего пользования местного значения за счет средств дорожного фонда Богучанского района в рамках подпрограммы "Дороги Богучанского района" муниципальной программы "Развитие транспортной системы Богучанского района"</t>
  </si>
  <si>
    <t>0910075080</t>
  </si>
  <si>
    <t>09100Ч0030</t>
  </si>
  <si>
    <t>Иные межбюджетные трансферты бюджетам поселений Богучанского района из районного бюджета на благоустройство кладбищ в рамках подпрограммы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</si>
  <si>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11100S6660</t>
  </si>
  <si>
    <t>Предоставление иных межбюджетных трансфертов бюджетам поселений Богучанского района из районного бюджета на реализацию мероприятий по трудовому воспитанию несовершеннолетних граждан в возрасте от 14 до 18 лет на территории Богучанкого района, в рамках подпрограммы "Вовлечение молодежи Богучанского района в социальную практику" муниципальной программы "Молодежь Приангарья"</t>
  </si>
  <si>
    <t>06100Ч0050</t>
  </si>
  <si>
    <t>ЗДРАВООХРАНЕНИЕ</t>
  </si>
  <si>
    <t>0900</t>
  </si>
  <si>
    <t>Другие вопросы в области здравоохранения</t>
  </si>
  <si>
    <t>0909</t>
  </si>
  <si>
    <t>Иные межбюджетные трансферты бюджетам поселений Богучанского района из районного бюджета на реализацию мероприятий по неспецифической профилактике инфекций, передающихся иксодовыми клещами, путем организации и проведения акарицидных обработок наиболее посещаемых населением участков территорий природных очаговых клещевых инфекций,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</si>
  <si>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1110075550</t>
  </si>
  <si>
    <t>Иные межбюджетные трансферты бюджетам поселений Богучанского района из районного бюджета на поддержку физкультурно-спортивных клубов по месту жительства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</si>
  <si>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0710074180</t>
  </si>
  <si>
    <t>МЕЖБЮДЖЕТНЫЕ ТРАНСФЕРТЫ ОБЩЕГО ХАРАКТЕРА БЮДЖЕТАМ БЮДЖЕТНОЙ СИСТЕМЫ РОССИЙСКОЙ ФЕДЕРАЦИИ</t>
  </si>
  <si>
    <t>1400</t>
  </si>
  <si>
    <t>Дотации на выравнивание бюджетной обеспеченности субъектов Российской Федерации и муниципальных образований</t>
  </si>
  <si>
    <t>1401</t>
  </si>
  <si>
    <t>Дотации поселениям на выравнивание бюджетной обеспеченности за счет средств субвенции из краевого бюджета на осуществление отдельных государственных полномочий по расчету и предоставлению дотаций поселениям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</si>
  <si>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1110076010</t>
  </si>
  <si>
    <t>Дотации</t>
  </si>
  <si>
    <t>510</t>
  </si>
  <si>
    <t>511</t>
  </si>
  <si>
    <t>Дотации на выравнивание бюджетной обеспеченности за счет средств районного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</si>
  <si>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1110080130</t>
  </si>
  <si>
    <t>Прочие межбюджетные трансферты общего характера</t>
  </si>
  <si>
    <t>1403</t>
  </si>
  <si>
    <t>Иные межбюджетные трансферты бюджетам поселений Богучанского района на финансовое обеспечение (возмещение) расходных обязательств муниципальных образований, связанных с увеличением с 1 июня 2022 года региональных выплат,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</si>
  <si>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1110010340</t>
  </si>
  <si>
    <t>Иные межбюджетные трансферты бюджетам поселений Богучанского района на частичную компенсацию расходов на повышение оплаты труда отдельным категориям работников бюджетной сферы Богучанского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</si>
  <si>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1110027240</t>
  </si>
  <si>
    <t>Предоставление иных межбюджетных трансфертов бюджетам поселений Богучанского района за содействие развитию налогового потенциала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</si>
  <si>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1110077450</t>
  </si>
  <si>
    <t>Предоставление иных межбюджетных трансфертов на поддержку мер по обеспечению сбалансированности бюджетов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</si>
  <si>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1110080120</t>
  </si>
  <si>
    <t>Иные межбюджетные трансферты бюджетам поселений Богучанского района из районного бюджета на осуществление расходов, направленных на реализацию мероприятий по поддержке местных инициатив,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</si>
  <si>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11100S6410</t>
  </si>
  <si>
    <t>Оплата стоимости проезда в отпуск в соответствии с законодательством, высшего должностного лица муниципального образования в рамках непрограммных расходов органов местного самоуправления</t>
  </si>
  <si>
    <t>8010067000</t>
  </si>
  <si>
    <t>Противопожарное обустройство здания администрации Богучанского района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</si>
  <si>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0420080040</t>
  </si>
  <si>
    <t>Другие вопросы в области национальной безопасности и правоохранительной деятельности</t>
  </si>
  <si>
    <t>0314</t>
  </si>
  <si>
    <t>Отдельные мероприятия в области воздушного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</si>
  <si>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09200Л0000</t>
  </si>
  <si>
    <t>Расходы на капитальный ремонт и ремонт автомобильных дорог общего пользования местного значения в рамках подпрограммы "Дороги Богучанского района" муниципальной программы "Развитие транспортной системы Богучанского района"</t>
  </si>
  <si>
    <t>09100S5090</t>
  </si>
  <si>
    <t>Оплата стоимости проезда в отпуск в соответствии с законодательством, работников муниципальных загородных оздоровительных лагерей,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</si>
  <si>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0110047040</t>
  </si>
  <si>
    <t>Оплата услуг регионального оператора по обращению с ТКО (твердые коммунальные отходы),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</si>
  <si>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013004М000</t>
  </si>
  <si>
    <t>Оплата за электроэнергию руководства и управления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</si>
  <si>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013006Э000</t>
  </si>
  <si>
    <t>Расходы на оплату стоимости проезда в отпуск в соответствии с законодательством, за счет средств от доходов по подвозу воды населению,предприятиям, организациям,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</si>
  <si>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0320087090</t>
  </si>
  <si>
    <t>Расходы на оплату ЖКУ за исключением электроэнергии, за счет средств от доходов по подвозу воды населению,предприятиям, организациям,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</si>
  <si>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032008Г090</t>
  </si>
  <si>
    <t>ОБСЛУЖИВАНИЕ ГОСУДАРСТВЕННОГО И МУНИЦИПАЛЬНОГО ДОЛГА</t>
  </si>
  <si>
    <t>1300</t>
  </si>
  <si>
    <t>Обслуживание государственного внутреннего и муниципального долга</t>
  </si>
  <si>
    <t>1301</t>
  </si>
  <si>
    <t>Обслуживание государственного (муниципального) долга</t>
  </si>
  <si>
    <t>700</t>
  </si>
  <si>
    <t>Обслуживание муниципального долга</t>
  </si>
  <si>
    <t>730</t>
  </si>
  <si>
    <t>Условно-утвержденные расходы</t>
  </si>
  <si>
    <t>Наименование показателя бюджетной классификации</t>
  </si>
  <si>
    <t>Раздел</t>
  </si>
  <si>
    <t>Подраздел</t>
  </si>
  <si>
    <t>Всего расходов</t>
  </si>
  <si>
    <t>09</t>
  </si>
  <si>
    <t>Наименование показателя</t>
  </si>
  <si>
    <t>Всего расходов:</t>
  </si>
  <si>
    <t>Раздел подраздел</t>
  </si>
  <si>
    <t>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плановый период 2023-2024 годов</t>
  </si>
  <si>
    <t>Наименование</t>
  </si>
  <si>
    <t>класс</t>
  </si>
  <si>
    <t>откл</t>
  </si>
  <si>
    <t>311</t>
  </si>
  <si>
    <t xml:space="preserve">Решение Богучанского районного  Совета депутатов от 16.06.2016г. № 8/1-56 «Об утверждении Положения о почетном звании «Почетный гражданин Богучанского района» </t>
  </si>
  <si>
    <t>1.1.</t>
  </si>
  <si>
    <t>Ежегодная единовременная выплата (премия) лицам, удостоенным звания «Почетный гражданин Богучанского района»</t>
  </si>
  <si>
    <t>0920300</t>
  </si>
  <si>
    <t xml:space="preserve">2. </t>
  </si>
  <si>
    <r>
      <t xml:space="preserve">Решение районного Совета депутатов от 16.03.2017г. № 14/1-98 «Об утверждении Порядка назначения  перерасчета размера  и выплаты  пенсии за выслугу лет  лицам замещавшим должности   муниципальной службы в муниципальном образовании Богучанский район, и порядка  введения сводного  реестра  лиц,  являющихся получателями пенсии за выслугу лет выплачиваемой  за счет средств  районного бюджета" </t>
    </r>
    <r>
      <t xml:space="preserve">
</t>
    </r>
  </si>
  <si>
    <t>2.1.</t>
  </si>
  <si>
    <t>Пенсия за выслугу лет  лицам, замещавшим должности муниципальной службы муниципального образования  Богучанский район</t>
  </si>
  <si>
    <t>4910100</t>
  </si>
  <si>
    <t>Итого</t>
  </si>
  <si>
    <t>Наименование поселения</t>
  </si>
  <si>
    <t>Всего межбюджетных трансфертов, перечисляемых из бюджетов поселений</t>
  </si>
  <si>
    <r>
      <t xml:space="preserve">межбюджетные трансферты на осуществление полномочий по: </t>
    </r>
    <r>
      <t xml:space="preserve">
</t>
    </r>
    <r>
      <t>утверждение технических заданий на разработку  и согласование инвестиционных программ;</t>
    </r>
    <r>
      <t xml:space="preserve">
</t>
    </r>
    <r>
      <t>контролю за готовностью теплоснабжающих организаций, теплосетевых организаций к отопительному периоду;</t>
    </r>
    <r>
      <t xml:space="preserve">
</t>
    </r>
    <r>
      <t>разработке и утверждению подпрограммы  по энергосбережению и повышению энергетической эффективности ;</t>
    </r>
    <r>
      <t xml:space="preserve">
</t>
    </r>
    <r>
      <t>организации обеспечения надежного теплоснабжения потребителей, водоснабжения населения;</t>
    </r>
    <r>
      <t xml:space="preserve">
</t>
    </r>
    <r>
      <t>согласование вывода источников тепловой энергии, топловых сетей, объектов централизованных систем горячего водоснабжения, холодного водоотведения в ремонт и из эксплуатации;</t>
    </r>
    <r>
      <t xml:space="preserve">
</t>
    </r>
    <r>
      <t xml:space="preserve">разработке и утверждению  краткосрочных планов капитального ремонта общего имущества многоквартирных домов; </t>
    </r>
    <r>
      <t xml:space="preserve">
</t>
    </r>
    <r>
      <t>распределение средств субсидий на финансирование затрат теплоснаюжающих и энергосбытовых организаций;</t>
    </r>
    <r>
      <t xml:space="preserve">
</t>
    </r>
    <r>
      <t>капитальному ремонту, реконструкции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приобретение технологического оборудования , спецтехники для обеспечения функционирования  систем теплоснабжения, электроснабжения, водоотведения и очиски сточных вод</t>
    </r>
  </si>
  <si>
    <t>межбюджетные трансферты на осуществление полномочий по формированию, исполнению бюджетов поселений и контролю за их исполнением</t>
  </si>
  <si>
    <t>межбюджетные трансферты  на осуществление внутреннего муниципального финансового контроля органов местного самоуправления поселений, входящих в состав муниципального образования Богучанский район</t>
  </si>
  <si>
    <t xml:space="preserve">межбюджетные трансферты на осуществление (возмещение расходов по осуществлению) части полномочий по обеспечению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t>
  </si>
  <si>
    <t xml:space="preserve"> на 2022 год всего, в том числе:</t>
  </si>
  <si>
    <t>Администрация Ангарского сельсовета</t>
  </si>
  <si>
    <t>Администрация Артюгинского  сельсовета</t>
  </si>
  <si>
    <t>Администрация Белякинского сельсовета</t>
  </si>
  <si>
    <t>Администрация Богучанского сельсовета</t>
  </si>
  <si>
    <t>Администрация Говорковского сельсовета</t>
  </si>
  <si>
    <t>Администрация Красногорьевского сельсовета</t>
  </si>
  <si>
    <t>Администрация Манзенского  сельсовета</t>
  </si>
  <si>
    <t>Администрация Невонского сельсовета</t>
  </si>
  <si>
    <t>Администрация Нижнетерянского сельсовета</t>
  </si>
  <si>
    <t>Администрация Новохайского сельсовета</t>
  </si>
  <si>
    <t>Администрация Октябрьского сельсовета</t>
  </si>
  <si>
    <t>Администрация Осиновомысского сельсовета</t>
  </si>
  <si>
    <t>Администрация Пинчугского сельсовета</t>
  </si>
  <si>
    <t>Администрация Таежнинского сельсовета</t>
  </si>
  <si>
    <t>Администрация Такучетского  сельсовета</t>
  </si>
  <si>
    <t>Администрация Хребтовского сельсовета</t>
  </si>
  <si>
    <t>Администрация Чуноярского сельсовета</t>
  </si>
  <si>
    <t>Администрация Шиверского сельсовета</t>
  </si>
  <si>
    <t xml:space="preserve"> на 2023 год всего, в том числе:</t>
  </si>
  <si>
    <t>на 2024 год всего, в том числе:</t>
  </si>
  <si>
    <t>Администрация Ангарского  сельсовета</t>
  </si>
  <si>
    <t>Иные  межбюджетные  трансферты  бюджетам поселений Богучанского района из районного бюджета на содержание автомобильных дорог общего пользования местного значения за счет средств дорожного фонда Богучанского района  на 2022 год  и плановый период 2023-2024 годов</t>
  </si>
  <si>
    <t>за счет собственных средств районного бюджета</t>
  </si>
  <si>
    <t>за счет средств краевого бюджета</t>
  </si>
  <si>
    <t xml:space="preserve"> </t>
  </si>
  <si>
    <t xml:space="preserve">Иные межбюджетные трансферты бюджетам поселений Богучанского района из районного бюджета на реализацию мероприятий по трудовому воспитанию несовершеннолетних  граждан в возрасте от 14 до 18 лет на территории Богучанского района  на 2022 год и плановый период 2023-2024 годов </t>
  </si>
  <si>
    <t>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</si>
  <si>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Финансирование расходов на строительство и (или) реконструкцию объектов коммунальной инфраструктуры, находящихся в муниципальной собственности, используемых в сфере водоснабжения, водоотведения и очистки сточных вод,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</si>
  <si>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035F552430</t>
  </si>
  <si>
    <t>Софинансирование расходов 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</si>
  <si>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011Е151690</t>
  </si>
  <si>
    <t xml:space="preserve">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t>
  </si>
  <si>
    <t>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</si>
  <si>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011E452100</t>
  </si>
  <si>
    <t>Расходы на осуществление дорожной деятельности в целях решения задач социально-экономического развития территорий в рамках подпрограммы "Дороги Богучанского района" муниципальной программы "Развитие транспортной системы Богучанского района"</t>
  </si>
  <si>
    <t>09100S3950</t>
  </si>
  <si>
    <t>Обеспечение развития и укрепления материально-технической базы домов культуры в населенных пунктах с числом жителей до 50 тысяч человек в рамках подпрограммы «Обеспечение условий реализации государственной программы и прочие мероприятия» муниципальной программы Богучанского района "Развитие культуры"</t>
  </si>
  <si>
    <t>На выполнение требований федеральных стандартов спортивной подготовки в рамках подпрограммы "Развитие массовой физической культуры и спорта" муниципальной программы "Развитие физической культуры и спорта"</t>
  </si>
  <si>
    <t xml:space="preserve"> 07100S6500</t>
  </si>
  <si>
    <t xml:space="preserve"> 052А274820</t>
  </si>
  <si>
    <t>Финансирование расходов, направленных на сохранение и развитие материально-технической базы муниципальных загородных оздоровительных лагерей,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</si>
  <si>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 xml:space="preserve"> 01100S5530</t>
  </si>
  <si>
    <t xml:space="preserve">Внутренние заимствования (привлечение/погашение)  </t>
  </si>
  <si>
    <t xml:space="preserve">Бюджетные кредиты от других бюджетов бюджетной системы Российской Федерации                                     </t>
  </si>
  <si>
    <t>- получение</t>
  </si>
  <si>
    <t>- погашение</t>
  </si>
  <si>
    <t xml:space="preserve">Общий объем заимствований, направляемых на покрытие дефицита районного бюджета и погашение муниципальных долговых обязательств района       </t>
  </si>
  <si>
    <t xml:space="preserve">- получение                                   </t>
  </si>
  <si>
    <t xml:space="preserve">- погашение                                        </t>
  </si>
  <si>
    <t xml:space="preserve">проведения акарицидных обработок наиболее посещаемых населением участков территории природных очагов клещевых инфекций на 2022 год </t>
  </si>
  <si>
    <t>Администрация Манзенского сельсовета</t>
  </si>
  <si>
    <t xml:space="preserve">Администрация Таежнинского сельсовета </t>
  </si>
  <si>
    <t xml:space="preserve">Администрация Чуноярского сельсовета </t>
  </si>
  <si>
    <t xml:space="preserve">Иные межбюджетные трансферты бюджетам поселений Богучанского района из районного бюджета на содержание автомобильных дорог общего пользования местного значения за счет средств дорожного фонда Богучанского района  на 2022 год </t>
  </si>
  <si>
    <t>ВСЕГО:</t>
  </si>
  <si>
    <t>Администрация Белякинского сельского совета</t>
  </si>
  <si>
    <t>Администрация Богучанского сельского совета</t>
  </si>
  <si>
    <t>Администрация Осиновомысского  сельсовета</t>
  </si>
  <si>
    <t>Администрация поселка Октябрьский</t>
  </si>
  <si>
    <t>Субсидии бюджетам поселений Богучанского района для поощрения поселений - победителей конкурса лучших проектов создания комфортной городской среды  на 2021 год</t>
  </si>
  <si>
    <t xml:space="preserve"> 2021 год</t>
  </si>
  <si>
    <t>Администрация Таежнинского  сельсовета</t>
  </si>
  <si>
    <t>Иные межбюджетные трансферты бюджетам поселений Богучанского района на финансовое обеспечение (возмещение) расходных обязательств муниципальных образований, связанных с увеличением с 1 июня 2022 года региональных выплат в 2022 году</t>
  </si>
  <si>
    <r>
      <t xml:space="preserve">
</t>
    </r>
    <r>
      <t xml:space="preserve">Субсидии бюджетам поселений Богучанского района  на финансирование расходов  формирования современной городской (сельской) среды в поселениях на 2021 год </t>
    </r>
  </si>
  <si>
    <t>Администрация Невонского  сельсовета</t>
  </si>
  <si>
    <t xml:space="preserve">Иные межбюджетные трансферты бюджетам поселений Богучанского района за содействие развитию налогового потенциала   на 2022 год </t>
  </si>
  <si>
    <t>2021 год</t>
  </si>
  <si>
    <t xml:space="preserve">Субсидии бюджетам поселений Богучанского района на обустройство участков улично-дорожной сети вблизи образовательных организаций для обеспечения безопасности дорожного движения,  на 2021 год </t>
  </si>
  <si>
    <t>Администрация Артюгинского сельсовета</t>
  </si>
  <si>
    <t>Администрация Таежинского сельсовета</t>
  </si>
  <si>
    <t xml:space="preserve">  </t>
  </si>
  <si>
    <t xml:space="preserve">Субсидии бюджетам поселений Богучанского района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   на 2021 год </t>
  </si>
  <si>
    <t>Администрация Такучетского сельсовета</t>
  </si>
  <si>
    <t xml:space="preserve">Субсидии бюджетам поселений Богучанского района для реализации проектов по решению вопросов местного значения, осуществляемых непосредственно населением на территории населенного пункта,  на 2021 год </t>
  </si>
  <si>
    <t>в том числе:</t>
  </si>
  <si>
    <t xml:space="preserve">за счет  средств субвенции на реализацию государственных  полномочий по расчету и предоставлению дотаций на выравнивание  бюджетной  обеспеченности поселениям, входящим в состав  муниципального района края </t>
  </si>
  <si>
    <t>на 2022 год всего, в том числе:</t>
  </si>
  <si>
    <t>на 2023 год всего, в том числе:</t>
  </si>
  <si>
    <t xml:space="preserve"> на 2024 год всего, в том числе:</t>
  </si>
  <si>
    <t>Субвенции на осуществление органами местного самоуправления поселений Богучанского района государственных полномочий по созданию и обеспечению деятельности административных комиссий  на 2022 год  и плановый период 2023-2024 годов</t>
  </si>
  <si>
    <t>ПБС</t>
  </si>
  <si>
    <t xml:space="preserve">ЦА301 </t>
  </si>
  <si>
    <t xml:space="preserve">ЦБ302 </t>
  </si>
  <si>
    <t xml:space="preserve">ЦВ303 </t>
  </si>
  <si>
    <t xml:space="preserve">ЦГ304 </t>
  </si>
  <si>
    <t xml:space="preserve">ЦД305 </t>
  </si>
  <si>
    <t xml:space="preserve">ЦЕ306 </t>
  </si>
  <si>
    <t xml:space="preserve">ЦЖ307 </t>
  </si>
  <si>
    <t xml:space="preserve">ЦИ308 </t>
  </si>
  <si>
    <t xml:space="preserve">ЦК309 </t>
  </si>
  <si>
    <t xml:space="preserve">ЦЛ310 </t>
  </si>
  <si>
    <t xml:space="preserve">ЦМ311 </t>
  </si>
  <si>
    <t xml:space="preserve">ЦН312 </t>
  </si>
  <si>
    <t xml:space="preserve">ЦО313 </t>
  </si>
  <si>
    <t xml:space="preserve">ЦП314 </t>
  </si>
  <si>
    <t xml:space="preserve">ЦР315 </t>
  </si>
  <si>
    <t xml:space="preserve">ЦС316 </t>
  </si>
  <si>
    <t xml:space="preserve">ЦТ317 </t>
  </si>
  <si>
    <t xml:space="preserve">ЦУ318 </t>
  </si>
  <si>
    <t>Субвенции на осуществление органами местного самоуправления поселений Богучанского района государственных полномочий по первичному воинскому учету на территориях, где отсутствуют военные комиссариаты  на 2022  и плановый период 2023- 2024 годов</t>
  </si>
  <si>
    <t>Субсидии бюджетам поселений Богучанского района на обеспечение мероприятий по переселению граждан из аварийного жилищного фонда на  2021 год и плановый период 2022-2023 годов</t>
  </si>
  <si>
    <t>Иные межбюджетные трансферты   бюджетам поселений Богучанского района из районного бюджета на обеспечение первичных мер пожарной безопасности на  2022 год и плановый период 2023-2024 годов</t>
  </si>
  <si>
    <t>0420074120</t>
  </si>
  <si>
    <t>Субсидии бюджетам поселений Богучанского района  на  реализацию мероприятий направленных на повышение  безопасности дорожного движения, за счет  средств дорожного фонда Красноярского края  на 2021 год  и плановый период 2022-2023 годов</t>
  </si>
  <si>
    <t>Иные межбюджетные трансферты бюджетам сельских поселений Богучанского района из районного бюджета на осуществление расходов, направленных на реализацию мероприятий по поддержке местных инициатив на 2022 год</t>
  </si>
  <si>
    <t xml:space="preserve">Перечень субсидий бюджетам поселений Богучанского района, предоставляемых из районного бюджета в целях софинансирования расходных обязательств, возникающих при выполнении полномочий органов местного самоуправления по решению вопросов местного значения, на 2021 год и плановый период 2022 - 2023 годов </t>
  </si>
  <si>
    <t>Раздел, подраздел</t>
  </si>
  <si>
    <t xml:space="preserve">          2021 год</t>
  </si>
  <si>
    <t xml:space="preserve">     2022 год</t>
  </si>
  <si>
    <t xml:space="preserve">         2023 год</t>
  </si>
  <si>
    <t>Муниципальная программа "Защита населения и территории Богучанского района от чрезвычайных ситуаций природного и техногенного характера"</t>
  </si>
  <si>
    <t>Субсидии бюджетам поселений Богучанского района 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</si>
  <si>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Субсидии бюджетам поселений Богучанского района на содержание автомобильных дорог общего пользования местного значения в рамках подпрограммы "Дороги Богучанского района" муниципальной программы "Развитие транспортной системы Богучанского района"</t>
  </si>
  <si>
    <t>09100S5080</t>
  </si>
  <si>
    <t>Субсидии бюджетам поселений Богучанского района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</si>
  <si>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Субсидии бюджетам поселений Богучанского района на реализацию мероприятий, направленных на повышение безопасности дорожного движения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</si>
  <si>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093R310601</t>
  </si>
  <si>
    <t>Субсидии бюджетам поселений Богучанского района на обустройство участков улично-дорожной сети вблизи образовательных организаций для обеспечения безопасности дорожного движения,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</si>
  <si>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093R374270</t>
  </si>
  <si>
    <t>Субсидии бюджетам поселений Богучанского района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</si>
  <si>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11100S7410</t>
  </si>
  <si>
    <t>Субсидии бюджетам поселений Богучанского района на реализацию проектов по решению вопросов местного значения, осуществляемых непосредственно населением на территории населенного пункта,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</si>
  <si>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11100S7490</t>
  </si>
  <si>
    <t>Субсидии бюджетам поселений Богучанского района на финансирование расходов формирования современной городской (сельской) среды в поселениях,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</si>
  <si>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11100S4590</t>
  </si>
  <si>
    <t>Субсидии бюджетам поселений Богучанского района на организацию и проведение акарицидных обработок мест массового отдыха населения,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</si>
  <si>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11100S5550</t>
  </si>
  <si>
    <t>Субсидии бюджетам поселений Богучанского района на частичное финансирование (возмещение) расходов на региональные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</si>
  <si>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1110010490</t>
  </si>
  <si>
    <t>Субсидии бюджетам поселений Богучанского района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</si>
  <si>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1110010350</t>
  </si>
  <si>
    <t>Субсидии бюджетам поселений Богучанского района для поощрения поселений - победителей конкурса лучших проектов создания комфортной городской среды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</si>
  <si>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111F274510</t>
  </si>
  <si>
    <t>Субсидии бюджетам поселений Богучанского района на 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</si>
  <si>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101F367483</t>
  </si>
  <si>
    <t>Субсидии бюджетам поселений Богучанского района на обеспечение мероприятий по переселению граждан из аварийного жилищного фонда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</si>
  <si>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101F367484</t>
  </si>
  <si>
    <t>Всего</t>
  </si>
  <si>
    <r>
      <t>Приложение № 10 к решению</t>
    </r>
    <r>
      <t xml:space="preserve">
</t>
    </r>
    <r>
      <t>Богучанского районного Совета депутатов</t>
    </r>
    <r>
      <t xml:space="preserve">
</t>
    </r>
    <r>
      <t>от 11.08.2022 года № 29/1-227</t>
    </r>
  </si>
  <si>
    <r>
      <t>Приложение 22  к решению</t>
    </r>
    <r>
      <t xml:space="preserve">
</t>
    </r>
    <r>
      <t>Богучанского районного Совета депутатов</t>
    </r>
    <r>
      <t xml:space="preserve">
</t>
    </r>
    <r>
      <t>от 22.12. 2021  года № 18/1-133</t>
    </r>
  </si>
  <si>
    <t>Иные межбюджетные трансферты бюджетам поселений Богучанского района на частичную компенсацию расходов на повышение оплаты труда отдельным категориям работников бюджетной сферы Богучанского района на 2022 год</t>
  </si>
  <si>
    <t>год</t>
  </si>
  <si>
    <t>плановый период</t>
  </si>
  <si>
    <t>2023-2024</t>
  </si>
  <si>
    <t>дата Первого решения</t>
  </si>
  <si>
    <t>22.12.2021</t>
  </si>
  <si>
    <t>№ прил</t>
  </si>
  <si>
    <t>иные мбт</t>
  </si>
  <si>
    <t>№ Первого решения</t>
  </si>
  <si>
    <t>18/1-133</t>
  </si>
  <si>
    <t>невонке спорт</t>
  </si>
  <si>
    <t>дата Нового решения</t>
  </si>
  <si>
    <t>03.11.2022</t>
  </si>
  <si>
    <t>мол пр</t>
  </si>
  <si>
    <t>№ Нового решения</t>
  </si>
  <si>
    <t>33/1-256</t>
  </si>
  <si>
    <t>дороги</t>
  </si>
  <si>
    <t>сбалансир</t>
  </si>
  <si>
    <t>пожарка</t>
  </si>
  <si>
    <t>приложение</t>
  </si>
  <si>
    <t>номер</t>
  </si>
  <si>
    <t>номер нового</t>
  </si>
  <si>
    <t>зп+рег</t>
  </si>
  <si>
    <t>Дефицит</t>
  </si>
  <si>
    <t>акарицид</t>
  </si>
  <si>
    <t>Администраторы доходов</t>
  </si>
  <si>
    <t>налогов пот</t>
  </si>
  <si>
    <t>Администраторы источников</t>
  </si>
  <si>
    <t>ппми</t>
  </si>
  <si>
    <t>Нормативы</t>
  </si>
  <si>
    <t>ангарск кладбище</t>
  </si>
  <si>
    <t>Доходы</t>
  </si>
  <si>
    <t>рег в с 01.06.</t>
  </si>
  <si>
    <t>Ведомственная 22 год</t>
  </si>
  <si>
    <t>Ведомственная 23-24 год</t>
  </si>
  <si>
    <t>Функц разрез 22 год</t>
  </si>
  <si>
    <t>Функц разрез 23-24 год</t>
  </si>
  <si>
    <t>итого</t>
  </si>
  <si>
    <t>ЦСР 22 год</t>
  </si>
  <si>
    <t>ЦСР 23-24 год</t>
  </si>
  <si>
    <t>Публ</t>
  </si>
  <si>
    <t>Полномочия поселений</t>
  </si>
  <si>
    <t>Сбалансированность</t>
  </si>
  <si>
    <t>дотации</t>
  </si>
  <si>
    <t>ФФП</t>
  </si>
  <si>
    <t>Молодежь Приангарья</t>
  </si>
  <si>
    <t>адм комиссии</t>
  </si>
  <si>
    <t>Методика комиссий</t>
  </si>
  <si>
    <t>ВУС</t>
  </si>
  <si>
    <t>субвенции</t>
  </si>
  <si>
    <t>Методика ВУС</t>
  </si>
  <si>
    <t>адм</t>
  </si>
  <si>
    <t>Заимствования</t>
  </si>
  <si>
    <t>вус</t>
  </si>
  <si>
    <t>ак</t>
  </si>
  <si>
    <t>перечень субсидий</t>
  </si>
  <si>
    <t>дороги с</t>
  </si>
  <si>
    <t xml:space="preserve">дороги  </t>
  </si>
  <si>
    <t>софин</t>
  </si>
  <si>
    <t>иные</t>
  </si>
  <si>
    <t>государств гарантии</t>
  </si>
  <si>
    <t xml:space="preserve">гор среда </t>
  </si>
  <si>
    <t>БДД</t>
  </si>
  <si>
    <t xml:space="preserve"> рег вып (1034)</t>
  </si>
  <si>
    <t>благоустр   малое</t>
  </si>
  <si>
    <t xml:space="preserve">налог п </t>
  </si>
  <si>
    <t>благоустройство</t>
  </si>
  <si>
    <t>переселение граждан</t>
  </si>
  <si>
    <t>участки УДС</t>
  </si>
  <si>
    <t>зп с 01.01.22+ рег</t>
  </si>
  <si>
    <t>гор среда 10</t>
  </si>
  <si>
    <t>ППМИ</t>
  </si>
  <si>
    <t>011</t>
  </si>
  <si>
    <t>0110026540</t>
  </si>
  <si>
    <t>На компенсацию расходов муниципальных спортивных школ, подготовивших спортсмена, ставшего членом спортивной сборной команды Красноярского края,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</si>
  <si>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0110042220</t>
  </si>
  <si>
    <t>Софинансирование за счет средств местного бюджета частичного финансирования (возмещения)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</si>
  <si>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0110045020</t>
  </si>
  <si>
    <t>Персональные выплаты, устанавливаемые в целях повышения оплаты труда молодым специалистам,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</si>
  <si>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0110050270</t>
  </si>
  <si>
    <t>Мероприятия государственной программы Российской Федерации «Доступная среда» на 2011 - 2015 годы за счет средств федерального бюджета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</si>
  <si>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0110074410</t>
  </si>
  <si>
    <t>Финансовая поддержка муниципальных учреждений, иных муниципальных организаций, оказывающих услуги по отдыху, оздоровлению и занятости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</si>
  <si>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0110074700</t>
  </si>
  <si>
    <t>На проведение капитального ремонта спортивных залов школ, расположенных в сельской местности, для создания условий для занятий физической культурой и спортом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</si>
  <si>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</si>
  <si>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выплате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</si>
  <si>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0110075580</t>
  </si>
  <si>
    <t>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</si>
  <si>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0110075620</t>
  </si>
  <si>
    <t>На проведение реконструкции или капитального ремонта зданий общеобразовательных учреждений Красноярского края, находящихся в аварийном состоянии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</si>
  <si>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</si>
  <si>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обеспечению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</si>
  <si>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0110075840</t>
  </si>
  <si>
    <t>На 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</si>
  <si>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0110075850</t>
  </si>
  <si>
    <t>Организация отдыха, оздоровления и занятости детей в муниципальных загородных оздоровительных лагерях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</si>
  <si>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</si>
  <si>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0110077460</t>
  </si>
  <si>
    <t>Средства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</si>
  <si>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0110080050</t>
  </si>
  <si>
    <t>Расходы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 реконструкции и капитального ремонта зданий 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</si>
  <si>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0110082310</t>
  </si>
  <si>
    <t>Софинансирование за счет средств местного бюджета на проведение реконструкции или капитального ремонта зданий общеобразовательных учреждений Красноярского края, находящихся в аварийном состоянии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</si>
  <si>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0110082330</t>
  </si>
  <si>
    <t>Софинансирование за счет средств местного бюджета расходов на мероприятия государственной программы Российской Федерации «Доступная среда» на 2011 - 2015 годы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</si>
  <si>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0110082340</t>
  </si>
  <si>
    <t>Софинансирование за счет средств местного бюджета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</si>
  <si>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0110082350</t>
  </si>
  <si>
    <t>Софинансирование за счет средств местного бюджета расходов на проведение капитального ремонта спортивных залов школ, расположенных в сельской местности, для создания условий для занятий физической культурой и спортом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</si>
  <si>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Мероприятия по проектированию и реконструкции, строительству и обеспечению жизнедеятельности образовательных учреждений за счет спонсорских средств, средств благотворительных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</si>
  <si>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01100Ф0030</t>
  </si>
  <si>
    <t>Расходы на отдых, оздоровление и занятость детей и подростков в части предоставления субсидий бюджетным учреждениям на приобретение основных средств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</si>
  <si>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01100Ц0010</t>
  </si>
  <si>
    <t>Предоставление субсидий бюджетным учреждениям на оплату расходов по капитальному ремонту (включая расходы на проведение капитального ремонта хозяйственным способом)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</si>
  <si>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01100Ц2170</t>
  </si>
  <si>
    <t>Софинансирование за счет средств местного бюджета расходов на финансовую поддержку муниципальных учреждений, иных муниципальных организаций, оказывающих услуги по отдыху, оздоровлению и занятости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</si>
  <si>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013</t>
  </si>
  <si>
    <t>0130075520</t>
  </si>
  <si>
    <t>014</t>
  </si>
  <si>
    <t>0140040000</t>
  </si>
  <si>
    <t>0140041000</t>
  </si>
  <si>
    <t>0140080000</t>
  </si>
  <si>
    <t>014008П000</t>
  </si>
  <si>
    <t>Муниципальная программа "Система социальной защиты населения Богучанского района"</t>
  </si>
  <si>
    <t>022</t>
  </si>
  <si>
    <t>Подпрограмма "Социальная поддержка семей, имеющих детей"</t>
  </si>
  <si>
    <t>0220002750</t>
  </si>
  <si>
    <t>Обеспечение бесплатного проезда детей до места нахождения детских оздоровительных лагерей и обратно в рамках подпрограммы "Социальная поддержка семей, имеющих детей" муниципальной программы "Система социальной защиты населения Богучанского района"</t>
  </si>
  <si>
    <t>026</t>
  </si>
  <si>
    <t>Подпрограмма "Обеспечение своевременного и качественного исполнения переданных государственных полномочий по приему граждан, сбору документов, ведению базы данных получателей социальной помощи и организации социального обслуживания"</t>
  </si>
  <si>
    <t>0260075130</t>
  </si>
  <si>
    <t>Выполнение государственных полномочий по организации деятельности органов управления системой социальной защиты населения в рамках подпрограммы "Обеспечение своевременного и качественного исполнения переданных государственных полномочий по приему граждан, сбору документов, ведению базы данных получателей социальной помощи и организации социального обслуживания" муниципальной программы "Система социальной защиты населения Богучанского района"</t>
  </si>
  <si>
    <t>027</t>
  </si>
  <si>
    <t>Подпрограмма "Доступная среда"</t>
  </si>
  <si>
    <t>0270010950</t>
  </si>
  <si>
    <t>На обеспечение беспрепятственного доступа к муниципальным учреждениям социальной инфраструктуры (устройство внешних пандусов, входных дверей, установка подъемного устройства, замена лифтов, в том числе проведение необходимых согласований, обустройство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другим оборудованием) в рамках подпрограммы «Доступная среда» муниципальной программы "Система социальной защиты Богучанского района"</t>
  </si>
  <si>
    <t>0270050270</t>
  </si>
  <si>
    <t>Мероприятия государственной программы Российской Федерации «Доступная среда» на 2011 - 2015 годы за счет средств федерального бюджета в рамках подпрограммы «Доступная среда» муниципальной программы «Система социальной защиты Богучанского района»</t>
  </si>
  <si>
    <t>0270082330</t>
  </si>
  <si>
    <t>Софинансирование за счет средств местного бюджета расходов на обеспечение беспрепятственного доступа к муниципальным учреждениям социальной инфраструструктуры (устройство внешних пандусов, входных дверей, установка подъемного устройства, замена лифтов, в том числе проведение необходимых согласований, обустройство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другим оборудованием) в рамках подпрограммы «Доступная среда» муниципальной программы "Система социальной защиты Богучанского района"</t>
  </si>
  <si>
    <t>031</t>
  </si>
  <si>
    <t>Подпрограмма "Развитие и модернизация объектов коммунальной инфраструктуры на территории Богучанского района"</t>
  </si>
  <si>
    <t>0310075710</t>
  </si>
  <si>
    <t>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"Развитие и модернизация объектов коммунальной инфраструктуры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</si>
  <si>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03100S5710</t>
  </si>
  <si>
    <t>Софинансирование за счет средств местного бюджета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"Развитие и модернизация объектов коммунальной инфраструктуры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</si>
  <si>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t>
  </si>
  <si>
    <t>Выполнение государственных полномочий Красноярского края по реализации мер дополнительной поддержки населения, направленных на соблюдение размера вносимой гражданами платы за коммунальные услуги,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</si>
  <si>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Выполнение государственных полномочий по компенсации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</si>
  <si>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033</t>
  </si>
  <si>
    <t>034</t>
  </si>
  <si>
    <t>035</t>
  </si>
  <si>
    <t>0350077450</t>
  </si>
  <si>
    <t>За содействие развитию налогового потенциала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</si>
  <si>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0350082360</t>
  </si>
  <si>
    <t>Софинансирование за счет средств местного бюджета расходов за содействие развитию налогового потенциала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</si>
  <si>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036</t>
  </si>
  <si>
    <t>0360083010</t>
  </si>
  <si>
    <t>Расходы по строительству полигона ТБО в с. Богучаны за счет спонсорский средств, средств добровольных пожертвований в рамках подпрограммы "Обращение с отходами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</si>
  <si>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03700Ч0080</t>
  </si>
  <si>
    <t>Межбюджетные трансферты на реализацию отдельных мероприятий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</si>
  <si>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041</t>
  </si>
  <si>
    <t>0410041010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</si>
  <si>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</si>
  <si>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0410080010</t>
  </si>
  <si>
    <t>042</t>
  </si>
  <si>
    <t>0420080060</t>
  </si>
  <si>
    <t>Устройство летнего противопожарного водопровода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</si>
  <si>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04200Ф0000</t>
  </si>
  <si>
    <t>Расходы на приобретение основных средств, включая предоставление субсидий бюджетным учреждениям на приобретение основных средств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</si>
  <si>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051</t>
  </si>
  <si>
    <t>0510051440</t>
  </si>
  <si>
    <t>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"Культурное наследие" муниципальной программы Богучанского района "Развитие культуры"</t>
  </si>
  <si>
    <t>0510074880</t>
  </si>
  <si>
    <t>Комплектование книжных фондов библиотек муниципальных образований Красноярского края в рамках подпрограммы "Культурное наследие" муниципальной программы Богучанского района "Развитие культуры"</t>
  </si>
  <si>
    <t>0510080520</t>
  </si>
  <si>
    <t>Расходы на проведение культурно-массовых мероприятий в рамках подпрограммы "Культурное наследие" муниципальной программы Богучанского района "Развитие культуры"</t>
  </si>
  <si>
    <t>0510082290</t>
  </si>
  <si>
    <t>Софинансирование за счет средств местного бюджета расходов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"Культурное наследие" муниципальной программы Богучанского района "Развитие культуры"</t>
  </si>
  <si>
    <t>05100Ф0000</t>
  </si>
  <si>
    <t>Предоставление субсидий бюджетным учреждениям на приобретение основных средств в рамках подпрограммы "Культурное наследие" муниципальной программы Богучанского района "Развитие культуры"</t>
  </si>
  <si>
    <t>05100Ч0040</t>
  </si>
  <si>
    <t>Выполнение полномочий поселений по библиотечному обслуживанию населения в рамках подпрограммы "Культурное наследие" муниципальной программы Богучанского района "Развитие культуры"</t>
  </si>
  <si>
    <t>05100Ч1040</t>
  </si>
  <si>
    <t>Выполнение полномочий поселений по библиотечному обслуживанию населения в части региональных выплат 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"Культурное наследие" муниципальной программы Богучанского района "Развитие культуры"</t>
  </si>
  <si>
    <t>052</t>
  </si>
  <si>
    <t>05200Ч0030</t>
  </si>
  <si>
    <t>Выполнение полномочий поселений по созданию условий для организации досуга и обеспечения жителей услугами организаций культуры в рамках подпрограммы "Искусство и народное творчество" муниципальной программы Богучанского района "Развитие культуры"</t>
  </si>
  <si>
    <t>05200Ч0070</t>
  </si>
  <si>
    <t>Межбюджетные трансферты на предоставление субсидий бюджетным учреждениям в рамках подпрограммы "Искусство и народное творчество" муниципальной программы Богучанского района "Развитие культуры"</t>
  </si>
  <si>
    <t>05200Ч1030</t>
  </si>
  <si>
    <t>Выполнение полномочий поселений по созданию условий для организации досуга и обеспечения жителей услугами организаций культуры в части региональных выплат 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"Искусство и народное творчество" муниципальной программы Богучанского района "Развитие культуры"</t>
  </si>
  <si>
    <t>053</t>
  </si>
  <si>
    <t>0530051440</t>
  </si>
  <si>
    <t>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</si>
  <si>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0530051470</t>
  </si>
  <si>
    <t>Государственная поддержка муниципальных учреждений культуры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</si>
  <si>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0530051480</t>
  </si>
  <si>
    <t>Государственная поддержка лучших работников муниципальных учреждений культуры, находящихся на территориях сельских поселений,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</si>
  <si>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0530080020</t>
  </si>
  <si>
    <t>Предоставление субсидий бюджетным учреждениям на отдельные мероприятия 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</si>
  <si>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0530080030</t>
  </si>
  <si>
    <t>Приобретение основных средств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</si>
  <si>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0530082290</t>
  </si>
  <si>
    <t>Софинансирование за счет средств местного бюджета расходов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</si>
  <si>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061</t>
  </si>
  <si>
    <t>Межбюджетные трансферты на реализацию мероприятий по трудовому воспитанию несовершеннолетних в рамках подпрограммы "Вовлечение молодежи Богучанского района в социальную практику" муниципальной программы "Молодежь Приангарья"</t>
  </si>
  <si>
    <t>063</t>
  </si>
  <si>
    <t>0630050200</t>
  </si>
  <si>
    <t>Реализация мероприятий по обеспечению жильем молодых семей федеральной целевой программы "Жилище" на 2011-2015 годы в рамках подпрограммы "Обеспечение жильем молодых семей в Богучанском районе" муниципальной программы "Молодежь Приангарья"</t>
  </si>
  <si>
    <t>0630074580</t>
  </si>
  <si>
    <t>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</si>
  <si>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064</t>
  </si>
  <si>
    <t>0710080010</t>
  </si>
  <si>
    <t>Расходы на организацию и проведение районных спортивно-массовых мероприятий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</si>
  <si>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0710080020</t>
  </si>
  <si>
    <t>Расходы на организацию участия в краевых спортивных мероприятиях, акциях, соревнованиях, сборах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</si>
  <si>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Муниципальная программа "Развитие инвестиционной, инновационной деятельности, малого и среднего предпринимательства на территории Богучанского района"</t>
  </si>
  <si>
    <t>081</t>
  </si>
  <si>
    <t>0810076070</t>
  </si>
  <si>
    <t>Средства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</si>
  <si>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091</t>
  </si>
  <si>
    <t>Межбюджетные трансферты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</si>
  <si>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0910075940</t>
  </si>
  <si>
    <t>Межбюджетные трансферты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городских и сельских поселений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</si>
  <si>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093</t>
  </si>
  <si>
    <t>0930080010</t>
  </si>
  <si>
    <t>101</t>
  </si>
  <si>
    <t>Подпрограмма "Переселение граждан из аварийного жилищного фонда в муниципальных образованиях Богучанского района"</t>
  </si>
  <si>
    <t>1010080010</t>
  </si>
  <si>
    <t>Снос жилых домов, признанных в установленном порядке аварийными и подлежащими сносу,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</si>
  <si>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103</t>
  </si>
  <si>
    <t>1030076080</t>
  </si>
  <si>
    <t>Строительство многоквартирных домов, реконструкцию зданий, в том числе объектов незавершенного строительства, под многоквартирные дома и приобретение жилых помещений у застройщиков для предоставления работникам муниципальных учреждений здравоохранения, образования, культуры, спорта, социальной защиты населения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</si>
  <si>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1030082120</t>
  </si>
  <si>
    <t>Софинансирование за счет средств местного бюджета расходов на строительство многоквартирных домов, реконструкцию зданий, в том числе объектов незавершенного строительства, под многоквартирные дома и приобретение жилых помещений у застройщиков для предоставления работникам муниципальных учреждений здравоохранения, образования, культуры, спорта, социальной защиты населения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</si>
  <si>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105</t>
  </si>
  <si>
    <t>Муниципальная программа "Управление муниципальными финансами"</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</si>
  <si>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t>
  </si>
  <si>
    <t>1110010210</t>
  </si>
  <si>
    <t>Межбюджетные трансферты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</si>
  <si>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1110010310</t>
  </si>
  <si>
    <t>Межбюджетные трансферты на персональные выплаты, устанавливаемые в целях повышения оплаты труда молодым специалистам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</si>
  <si>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Субвенции на осуществление государственных полномочий по первичному воинскому учету на территориях, где отсутствуют военные комиссариаты,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</si>
  <si>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Межбюджетные трансферты на выполнение государственных полномочий по созданию и обеспечению деятельности административных комиссий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</si>
  <si>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1110077410</t>
  </si>
  <si>
    <t>Межбюджетные трансферты для реализации проектов по благоустройству территорий поселений, городских округов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</si>
  <si>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Межбюджетные трансферты на поддержку мер по обеспечению сбалансированности бюджетов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</si>
  <si>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1210022480</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</si>
  <si>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подпрограммы "Поддержка малых форм хозяйствования" муниципальной программы "Развитие сельского хозяйства в Богучанском районе"</t>
  </si>
  <si>
    <t>1210050550</t>
  </si>
  <si>
    <t>Субсидии на возмещение части процентной ставки по долгосрочным, среднесрочным и краткосрочным кредитам, взятым малыми формами хозяйствования за счет средств федерального бюджета в рамках подпрограммы "Поддержка малых форм хозяйствования" муниципальной программы "Развитие сельского хозяйства в Богучанском районе"</t>
  </si>
  <si>
    <t>1220074510</t>
  </si>
  <si>
    <t>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 в Богучанском районе"</t>
  </si>
  <si>
    <t>12200S5410</t>
  </si>
  <si>
    <t>Софинансирование за счет средств местного бюджета расходов на 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 в Богучанском районе"</t>
  </si>
  <si>
    <t>80</t>
  </si>
  <si>
    <t>80200Ч0020</t>
  </si>
  <si>
    <t>Выполнение полномочий поселений по градостроительной деятельности в рамках непрограммных расходов органов местного самоуправления</t>
  </si>
  <si>
    <t>804</t>
  </si>
  <si>
    <t>805</t>
  </si>
  <si>
    <t>Обеспечение деятельности главы местной администрации (исполнительно-распорядительного органа муниципального образования) в рамках непрограммных расходов органов местного самоуправления</t>
  </si>
  <si>
    <t>8050060000</t>
  </si>
  <si>
    <t>8050067000</t>
  </si>
  <si>
    <t>Оплата стоимости проезда в отпуск в соответствии с законодательством, главы местной администрации (исполнительно-распорядительного органа муниципального образования) в рамках непрограммных расходов органов местного самоуправления</t>
  </si>
  <si>
    <t>90</t>
  </si>
  <si>
    <t>901</t>
  </si>
  <si>
    <t>902</t>
  </si>
  <si>
    <t>Проведение выборов и референдумов в рамках непрограммных расходов органов местного самоуправления</t>
  </si>
  <si>
    <t>9020080000</t>
  </si>
  <si>
    <t>904</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</si>
  <si>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администрации Богучанского района</t>
  </si>
  <si>
    <t>905</t>
  </si>
  <si>
    <t>909</t>
  </si>
  <si>
    <t>9090082320</t>
  </si>
  <si>
    <t>Софинансирование за счет средств местного бюджета расходов на приведение зданий (помещений) в муниципальных образованиях Красноярского края в соответствие с требованиями, установленными для многофункциональных центров, в рамках непрограмных расходов органов местного самоуправления</t>
  </si>
  <si>
    <t>09200Ч0090</t>
  </si>
  <si>
    <t>Межбюджетные трансферты на осуществление полномочий в области автомобильного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</si>
  <si>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Оплата жилищно-коммунальных услуг за исключением электроэнергии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</si>
  <si>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0420040090</t>
  </si>
  <si>
    <t>Обеспечение деятельности (оказание услуг) подведомственных учреждений за счет средств от доходов по подвозу воды населению,предприятиям, организациям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</si>
  <si>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042004Г090</t>
  </si>
  <si>
    <t>Оплата жилищно-коммунальных услуг за исключением электроэнергии  подведомственных учреждений за счет средств от доходов по подвозу воды населению,предприятиям, организациям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</si>
  <si>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0810080010</t>
  </si>
  <si>
    <t>Расходы на реализацию мероприятий,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</si>
  <si>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Ежегодная единовременная выплата (премия) лицам, удостоенным звания "Почетный гражданин Богучанского района" в рамках непрограммных администрации Богучанского района</t>
  </si>
  <si>
    <t>Расходы на информационно-консультационную поддержку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</si>
  <si>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Софинансирование за счет средств местного бюджета расходов 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</si>
  <si>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05100Ч7040</t>
  </si>
  <si>
    <t>Выполнение полномочий поселений по созданию условий для организации досуга и обеспечения жителей услугами организаций культуры в части оплаты стоимости проезда в отпуск в соответствии с законодательством, в рамках подпрограммы "Культурное наследие" муниципальной программы Богучанского района "Развитие культуры"</t>
  </si>
  <si>
    <t>05100ЧГ040</t>
  </si>
  <si>
    <t>Выполнение полномочий поселений по созданию условий для организации досуга и обеспечения жителей услугами организаций культуры в части оплаты ЖКУ за исключением электроэнергии, в рамках подпрограммы "Культурное наследие" муниципальной программы Богучанского района "Развитие культуры"</t>
  </si>
  <si>
    <t>05200Ч5030</t>
  </si>
  <si>
    <t>Выполнение полномочий поселений по созданию условий для организации досуга и обеспечения жителей услугами организаций культуры в части персональных выплат, устанавливаемых в целях повышения оплаты труда молодым специалистам, в рамках подпрограммы "Искусство и народное творчество" муниципальной программы Богучанского района "Развитие культуры"</t>
  </si>
  <si>
    <t>05200Ч7030</t>
  </si>
  <si>
    <t>Выполнение полномочий поселений по созданию условий для организации досуга и обеспечения жителей услугами организаций культуры в части оплаты стоимости проезда в отпуск в соответствии с законодательством, в рамках подпрограммы "Искусство и народное творчество" муниципальной программы Богучанского района "Развитие культуры"</t>
  </si>
  <si>
    <t>05200ЧГ030</t>
  </si>
  <si>
    <t>Выполнение полномочий поселений по созданию условий для организации досуга и обеспечения жителей услугами организаций культуры в части оплаты ЖКУ за исключением электроэнергии, в рамках подпрограммы "Искусство и народное творчество" муниципальной программы Богучанского района "Развитие культуры"</t>
  </si>
  <si>
    <t>05300L1440</t>
  </si>
  <si>
    <t>9090075550</t>
  </si>
  <si>
    <t>Организация и проведение акарицидных обработок мест массового отдыха населения в рамках непрограммных расходов администрации Богучанского района</t>
  </si>
  <si>
    <t>0210080010</t>
  </si>
  <si>
    <t>Пенсия за выслугу лет лицам, замещавшим должности муниципальной службы муниципального образования Богучанский район в рамках подпрограммы "Повышение качества жизни отдельных категорий граждан, в т. ч. инвалидов, степени их социальной защищенности" муниципальной программы "Система социальной защиты населения Богучанского района"</t>
  </si>
  <si>
    <t>0240001510</t>
  </si>
  <si>
    <t>Выполнение государственных полномочий по содержанию учреждений социального обслуживания населения в рамках подпрограммы "Повышение качества и доступности социальных услуг населению" муниципальной программы "Система социальной защиты населения Богучанского района"</t>
  </si>
  <si>
    <t>06300S4580</t>
  </si>
  <si>
    <t>Софинансирование за счет средств местного бюджета расходов 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</si>
  <si>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0720080020</t>
  </si>
  <si>
    <t>Расходы на организацию и проведение профилактических мероприятий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</si>
  <si>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0720080030</t>
  </si>
  <si>
    <t>Расходы на повышение уровня компетентности и квалификации специалистов, работающих с детьми и молодежью, и осуществляющих деятельность по профилактике наркомании и алкоголизма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</si>
  <si>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Дотации на выравнивание бюджетной обеспеченности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</si>
  <si>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0830080030</t>
  </si>
  <si>
    <t>Расходы на обеспечение систематического широкого освещения информации о реализации мероприятий в СМИ в рамках подпрограммы "Обеспечение реализации муниципальной программы и прочие мероприятия"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</si>
  <si>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1220075180</t>
  </si>
  <si>
    <t>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"Устойчивое развитие сельских территорий" муниципальной программы "Развитие сельского хозяйства в Богучанском районе"</t>
  </si>
  <si>
    <t>Выполнение государственных полномочий по финансовому обеспечению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</si>
  <si>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01100S5620</t>
  </si>
  <si>
    <t>Выполнение государственных полномочий по финансовому обеспечению государственных гарантий реализации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</si>
  <si>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011008Ж020</t>
  </si>
  <si>
    <t>Расходы на приобретение библиотечного фонда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</si>
  <si>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Софинансирование за счет средств местного бюджета расходов на организацию отдыха детей и их оздоровления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</si>
  <si>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Софинансирование за счет средств местного бюджета расходов на поддержку деятельности муниципальных молодежных центров в рамках подпрограммы "Вовлечение молодежи Богучанского района в социальную практику" муниципальной программы "Молодежь Приангарья"</t>
  </si>
  <si>
    <t>0640074560</t>
  </si>
  <si>
    <t>0140040050</t>
  </si>
  <si>
    <t>0140047000</t>
  </si>
  <si>
    <t>014004Г000</t>
  </si>
  <si>
    <t>0140060000</t>
  </si>
  <si>
    <t>0140067000</t>
  </si>
  <si>
    <t>021</t>
  </si>
  <si>
    <t>Подпрограмма "Повышение качества жизни отдельных категорий граждан, в т. ч. инвалидов, степени их социальной защищенности"</t>
  </si>
  <si>
    <t>024</t>
  </si>
  <si>
    <t>Подпрограмма "Повышение качества и доступности социальных услуг населению"</t>
  </si>
  <si>
    <t>062</t>
  </si>
  <si>
    <t>Муниципальная программа "Развитие физической культуры и спорта, в Богучанском районе"</t>
  </si>
  <si>
    <t>071</t>
  </si>
  <si>
    <t>072</t>
  </si>
  <si>
    <t>083</t>
  </si>
  <si>
    <t>092</t>
  </si>
  <si>
    <t>803</t>
  </si>
  <si>
    <t>906</t>
  </si>
  <si>
    <t>09200L0000</t>
  </si>
  <si>
    <t>0360080000</t>
  </si>
  <si>
    <t>Отдельные мероприятия в рамках подпрограммы "Обращение с отходами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</si>
  <si>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0250075130</t>
  </si>
  <si>
    <t>Выполнение государственных полномочий по организации деятельности органов управления системой социальной защиты населения в рамках подпрограммы "Обеспечение реализации муниципальной программы и прочие мероприятия" муниципальной программы "Система социальной защиты населения Богучанского района"</t>
  </si>
  <si>
    <t>0820080010</t>
  </si>
  <si>
    <t>Расходы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инновационной деятельности на территории Богучанского района"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</si>
</sst>
</file>

<file path=xl/styles.xml><?xml version="1.0" encoding="utf-8"?>
<style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numFmts>
    <numFmt co:extendedFormatCode="General" formatCode="General" numFmtId="1000"/>
    <numFmt co:extendedFormatCode="_-* #,##0.00_р_._-;-* #,##0.00_р_._-;_-* -??_р_._-;_-@_-" formatCode="_-* #,##0.00_р_._-;-* #,##0.00_р_._-;_-* -??_р_._-;_-@_-" numFmtId="1001"/>
    <numFmt co:extendedFormatCode="#,##0.00" formatCode="#,##0.00" numFmtId="1002"/>
    <numFmt co:extendedFormatCode="@" formatCode="@" numFmtId="1003"/>
    <numFmt co:extendedFormatCode="0.00E+00" formatCode="0.00E+00" numFmtId="1004"/>
    <numFmt co:extendedFormatCode="0.00" formatCode="0.00" numFmtId="1005"/>
    <numFmt co:extendedFormatCode="000000" formatCode="000000" numFmtId="1006"/>
    <numFmt co:extendedFormatCode="#,##0.0" formatCode="#,##0.0" numFmtId="1007"/>
    <numFmt co:extendedFormatCode="#,##0.00;[red]-#,##0.00;-" formatCode="#,##0.00;[red]-#,##0.00;-" numFmtId="1008"/>
    <numFmt co:extendedFormatCode="?" formatCode="?" numFmtId="1009"/>
    <numFmt co:extendedFormatCode="&quot;О&quot;&quot;б&quot;&quot;щ&quot;&quot;и&quot;&quot;й&quot;" formatCode="&quot;О&quot;&quot;б&quot;&quot;щ&quot;&quot;и&quot;&quot;й&quot;" numFmtId="1010"/>
    <numFmt co:extendedFormatCode="#,##0;[red]-#,##0;-" formatCode="#,##0;[red]-#,##0;-" numFmtId="1011"/>
    <numFmt co:extendedFormatCode="#,##0" formatCode="#,##0" numFmtId="1012"/>
    <numFmt co:extendedFormatCode="#,##0.00_ ;[red]-#,##0.00 " formatCode="#,##0.00_ ;[red]-#,##0.00 " numFmtId="1013"/>
    <numFmt co:extendedFormatCode="#,##0.00_ ;-#,##0.00 " formatCode="#,##0.00_ ;-#,##0.00 " numFmtId="1014"/>
    <numFmt co:extendedFormatCode="_-* #,##0.00 _₽_-;-* #,##0.00 _₽_-;_-* -?? _₽_-;_-@_-" formatCode="_-* #,##0.00 _₽_-;-* #,##0.00 _₽_-;_-* -?? _₽_-;_-@_-" numFmtId="1015"/>
    <numFmt co:extendedFormatCode="#,##0_ ;[red]-#,##0 " formatCode="#,##0_ ;[red]-#,##0 " numFmtId="1016"/>
    <numFmt co:extendedFormatCode="_-* #,##0.00_$_-;-* #,##0.00_$_-;_-* -??_$_-;_-@_-" formatCode="_-* #,##0.00_$_-;-* #,##0.00_$_-;_-* -??_$_-;_-@_-" numFmtId="1017"/>
    <numFmt co:extendedFormatCode="0.0" formatCode="0.0" numFmtId="1018"/>
  </numFmts>
  <fonts count="36">
    <font>
      <name val="Calibri"/>
      <sz val="11"/>
    </font>
    <font>
      <name val="Arial Cyr"/>
      <sz val="10"/>
    </font>
    <font>
      <name val="Arial"/>
      <sz val="10"/>
    </font>
    <font>
      <name val="Arial"/>
      <sz val="14"/>
    </font>
    <font>
      <name val="Arial"/>
      <b val="true"/>
      <sz val="12"/>
    </font>
    <font>
      <name val="Arial"/>
      <sz val="11"/>
    </font>
    <font>
      <name val="Arial"/>
      <b val="true"/>
      <sz val="10"/>
    </font>
    <font>
      <name val="Arial"/>
      <sz val="12"/>
    </font>
    <font>
      <name val="Arial"/>
      <color rgb="FF0000" tint="0"/>
      <sz val="12"/>
    </font>
    <font>
      <name val="Arial"/>
      <color rgb="FF0000" tint="0"/>
      <sz val="10"/>
    </font>
    <font>
      <name val="Arial"/>
      <sz val="16"/>
    </font>
    <font>
      <name val="Arial"/>
      <b val="true"/>
      <sz val="16"/>
    </font>
    <font>
      <name val="Arial"/>
      <b val="true"/>
      <sz val="11"/>
    </font>
    <font>
      <name val="Times New Roman"/>
      <sz val="10"/>
    </font>
    <font>
      <name val="Arial"/>
      <color rgb="000000" tint="0"/>
      <sz val="10"/>
    </font>
    <font>
      <name val="Times New Roman"/>
      <sz val="9.5"/>
    </font>
    <font>
      <name val="Arial"/>
      <sz val="9"/>
    </font>
    <font>
      <name val="Arial"/>
      <color rgb="DD0806" tint="0"/>
      <sz val="10"/>
    </font>
    <font>
      <name val="Arial"/>
      <color rgb="000000" tint="0"/>
      <sz val="9"/>
    </font>
    <font>
      <name val="Arial"/>
      <color theme="8" tint="0.399975585192419"/>
      <sz val="10"/>
    </font>
    <font>
      <name val="Arial"/>
      <color rgb="FF0000" tint="0"/>
      <sz val="11"/>
    </font>
    <font>
      <name val="Arial"/>
      <color rgb="000000" tint="0"/>
      <sz val="11"/>
    </font>
    <font>
      <name val="Arial"/>
      <color theme="1" tint="0"/>
      <sz val="11"/>
    </font>
    <font>
      <name val="Arial"/>
      <sz val="8"/>
    </font>
    <font>
      <name val="Arial"/>
      <color theme="1" tint="0"/>
      <sz val="10"/>
    </font>
    <font>
      <name val="Times New Roman"/>
      <b val="true"/>
      <sz val="11"/>
    </font>
    <font>
      <name val="Arial Cyr"/>
      <sz val="11"/>
    </font>
    <font>
      <name val="Times New Roman"/>
      <sz val="11"/>
    </font>
    <font>
      <name val="Times New Roman"/>
      <color theme="1" tint="0"/>
      <sz val="11"/>
    </font>
    <font>
      <name val="Times New Roman"/>
      <color rgb="000000" tint="0"/>
      <sz val="11"/>
    </font>
    <font>
      <name val="Arial"/>
      <color rgb="000000" tint="0"/>
      <sz val="12"/>
    </font>
    <font>
      <name val="Times New Roman"/>
      <b val="true"/>
      <color rgb="000000" tint="0"/>
      <sz val="12"/>
    </font>
    <font>
      <name val="Arial Cyr"/>
      <b val="true"/>
      <sz val="10"/>
    </font>
    <font>
      <name val="Arial Cyr"/>
      <sz val="10"/>
      <u val="single"/>
    </font>
    <font>
      <name val="Arial"/>
      <b val="true"/>
      <i val="true"/>
      <sz val="8"/>
    </font>
    <font>
      <sz val="11"/>
      <scheme val="minor"/>
    </font>
  </fonts>
  <fills count="8">
    <fill>
      <patternFill patternType="none"/>
    </fill>
    <fill>
      <patternFill patternType="gray125"/>
    </fill>
    <fill>
      <patternFill patternType="solid">
        <fgColor rgb="FFFF00" tint="0"/>
      </patternFill>
    </fill>
    <fill>
      <patternFill patternType="solid">
        <fgColor theme="0" tint="-0.149998474074526"/>
      </patternFill>
    </fill>
    <fill>
      <patternFill patternType="solid">
        <fgColor rgb="FFFFFF" tint="0"/>
      </patternFill>
    </fill>
    <fill>
      <patternFill patternType="solid">
        <fgColor theme="0" tint="0"/>
      </patternFill>
    </fill>
    <fill>
      <patternFill patternType="solid">
        <fgColor rgb="92D050" tint="0"/>
      </patternFill>
    </fill>
    <fill>
      <patternFill patternType="solid">
        <fgColor theme="8" tint="0.399975585192419"/>
      </patternFill>
    </fill>
  </fills>
  <borders count="22">
    <border>
      <left style="none"/>
      <right style="none"/>
      <top style="none"/>
      <bottom style="none"/>
      <diagonal style="none"/>
    </border>
    <border>
      <left style="none"/>
      <right style="none"/>
      <top style="none"/>
      <bottom style="thin">
        <color rgb="000000" tint="0"/>
      </bottom>
    </border>
    <border>
      <left style="thin">
        <color rgb="000000" tint="0"/>
      </left>
      <right style="thin">
        <color rgb="000000" tint="0"/>
      </right>
      <top style="thin">
        <color rgb="000000" tint="0"/>
      </top>
      <bottom style="thin">
        <color rgb="000000" tint="0"/>
      </bottom>
    </border>
    <border>
      <top style="none"/>
      <bottom style="thin">
        <color rgb="000000" tint="0"/>
      </bottom>
    </border>
    <border>
      <right style="none"/>
      <top style="none"/>
      <bottom style="thin">
        <color rgb="000000" tint="0"/>
      </bottom>
    </border>
    <border>
      <top style="thin">
        <color rgb="000000" tint="0"/>
      </top>
      <bottom style="thin">
        <color rgb="000000" tint="0"/>
      </bottom>
    </border>
    <border>
      <right style="thin">
        <color rgb="000000" tint="0"/>
      </right>
      <top style="thin">
        <color rgb="000000" tint="0"/>
      </top>
      <bottom style="thin">
        <color rgb="000000" tint="0"/>
      </bottom>
    </border>
    <border>
      <left style="thin">
        <color rgb="000000" tint="0"/>
      </left>
      <right style="none"/>
      <top style="thin">
        <color rgb="000000" tint="0"/>
      </top>
      <bottom style="thin">
        <color rgb="000000" tint="0"/>
      </bottom>
    </border>
    <border>
      <right style="none"/>
      <top style="thin">
        <color rgb="000000" tint="0"/>
      </top>
      <bottom style="thin">
        <color rgb="000000" tint="0"/>
      </bottom>
    </border>
    <border>
      <left style="thin">
        <color rgb="000000" tint="0"/>
      </left>
      <right style="thin">
        <color rgb="000000" tint="0"/>
      </right>
      <top style="thin">
        <color rgb="000000" tint="0"/>
      </top>
      <bottom style="none"/>
    </border>
    <border>
      <top style="thin">
        <color rgb="000000" tint="0"/>
      </top>
    </border>
    <border>
      <right style="thin">
        <color rgb="000000" tint="0"/>
      </right>
      <top style="thin">
        <color rgb="000000" tint="0"/>
      </top>
    </border>
    <border>
      <left style="thin">
        <color rgb="000000" tint="0"/>
      </left>
      <right style="thin">
        <color rgb="000000" tint="0"/>
      </right>
    </border>
    <border>
      <left style="thin">
        <color rgb="000000" tint="0"/>
      </left>
      <bottom style="thin">
        <color rgb="000000" tint="0"/>
      </bottom>
    </border>
    <border>
      <bottom style="thin">
        <color rgb="000000" tint="0"/>
      </bottom>
    </border>
    <border>
      <right style="thin">
        <color rgb="000000" tint="0"/>
      </right>
      <bottom style="thin">
        <color rgb="000000" tint="0"/>
      </bottom>
    </border>
    <border>
      <left style="thin">
        <color rgb="000000" tint="0"/>
      </left>
      <right style="thin">
        <color rgb="000000" tint="0"/>
      </right>
      <bottom style="thin">
        <color rgb="000000" tint="0"/>
      </bottom>
    </border>
    <border>
      <left style="none"/>
      <right style="thin">
        <color rgb="000000" tint="0"/>
      </right>
      <top style="thin">
        <color rgb="000000" tint="0"/>
      </top>
      <bottom style="thin">
        <color rgb="000000" tint="0"/>
      </bottom>
    </border>
    <border>
      <left style="thin">
        <color rgb="000000" tint="0"/>
      </left>
      <right style="thin">
        <color rgb="000000" tint="0"/>
      </right>
      <top style="none"/>
      <bottom style="thin">
        <color rgb="000000" tint="0"/>
      </bottom>
    </border>
    <border>
      <left style="thin">
        <color rgb="000000" tint="0"/>
      </left>
      <right style="none"/>
      <top style="none"/>
      <bottom style="none"/>
    </border>
    <border>
      <left style="thin">
        <color rgb="000000" tint="0"/>
      </left>
      <right style="thin">
        <color rgb="000000" tint="0"/>
      </right>
      <top style="none"/>
      <bottom style="dotted">
        <color rgb="000000" tint="0"/>
      </bottom>
    </border>
    <border>
      <left style="thin">
        <color rgb="000000" tint="0"/>
      </left>
      <right style="thin">
        <color rgb="000000" tint="0"/>
      </right>
      <top style="none"/>
      <bottom style="none"/>
    </border>
  </borders>
  <cellStyleXfs count="1">
    <xf applyFont="true" applyNumberFormat="true" borderId="0" fillId="0" fontId="1" numFmtId="1000" quotePrefix="false"/>
  </cellStyleXfs>
  <cellXfs count="407">
    <xf applyFont="true" applyNumberFormat="true" borderId="0" fillId="0" fontId="1" numFmtId="1000" quotePrefix="false"/>
    <xf applyAlignment="true" applyFont="true" applyNumberFormat="true" borderId="0" fillId="0" fontId="2" numFmtId="1000" quotePrefix="false">
      <alignment wrapText="true"/>
    </xf>
    <xf applyAlignment="true" applyFont="true" applyNumberFormat="true" borderId="0" fillId="0" fontId="2" numFmtId="1000" quotePrefix="false">
      <alignment horizontal="right" wrapText="true"/>
    </xf>
    <xf applyAlignment="true" applyFont="true" applyNumberFormat="true" borderId="0" fillId="0" fontId="3" numFmtId="1000" quotePrefix="false">
      <alignment horizontal="center" wrapText="true"/>
    </xf>
    <xf applyAlignment="true" applyFont="true" applyNumberFormat="true" borderId="0" fillId="0" fontId="3" numFmtId="1000" quotePrefix="false">
      <alignment horizontal="center" wrapText="true"/>
    </xf>
    <xf applyAlignment="true" applyFont="true" applyNumberFormat="true" borderId="0" fillId="0" fontId="3" numFmtId="1000" quotePrefix="false">
      <alignment horizontal="center" wrapText="true"/>
    </xf>
    <xf applyBorder="true" applyFont="true" applyNumberFormat="true" borderId="1" fillId="0" fontId="4" numFmtId="1000" quotePrefix="false"/>
    <xf applyAlignment="true" applyBorder="true" applyFont="true" applyNumberFormat="true" borderId="1" fillId="0" fontId="5" numFmtId="1000" quotePrefix="false">
      <alignment horizontal="right"/>
    </xf>
    <xf applyAlignment="true" applyBorder="true" applyFont="true" applyNumberFormat="true" borderId="2" fillId="0" fontId="5" numFmtId="1000" quotePrefix="false">
      <alignment horizontal="center"/>
    </xf>
    <xf applyAlignment="true" applyBorder="true" applyFont="true" applyNumberFormat="true" borderId="2" fillId="0" fontId="5" numFmtId="1001" quotePrefix="false">
      <alignment horizontal="center" vertical="center" wrapText="true"/>
    </xf>
    <xf applyAlignment="true" applyBorder="true" applyFont="true" applyNumberFormat="true" borderId="2" fillId="0" fontId="5" numFmtId="1000" quotePrefix="false">
      <alignment horizontal="left" vertical="top" wrapText="true"/>
    </xf>
    <xf applyAlignment="true" applyBorder="true" applyFont="true" applyNumberFormat="true" borderId="2" fillId="0" fontId="5" numFmtId="1000" quotePrefix="false">
      <alignment vertical="top" wrapText="true"/>
    </xf>
    <xf applyAlignment="true" applyBorder="true" applyFont="true" applyNumberFormat="true" borderId="2" fillId="0" fontId="5" numFmtId="1002" quotePrefix="false">
      <alignment horizontal="right"/>
    </xf>
    <xf applyAlignment="true" applyBorder="true" applyFont="true" applyNumberFormat="true" borderId="2" fillId="0" fontId="6" numFmtId="1000" quotePrefix="false">
      <alignment horizontal="left" vertical="top" wrapText="true"/>
    </xf>
    <xf applyBorder="true" applyFont="true" applyNumberFormat="true" borderId="2" fillId="0" fontId="5" numFmtId="1002" quotePrefix="false"/>
    <xf applyFont="true" applyNumberFormat="true" borderId="0" fillId="0" fontId="7" numFmtId="1000" quotePrefix="false"/>
    <xf applyAlignment="true" applyFont="true" applyNumberFormat="true" borderId="0" fillId="0" fontId="7" numFmtId="1000" quotePrefix="false">
      <alignment horizontal="center" vertical="center"/>
    </xf>
    <xf applyAlignment="true" applyFont="true" applyNumberFormat="true" borderId="0" fillId="0" fontId="7" numFmtId="1000" quotePrefix="false">
      <alignment horizontal="left" vertical="center" wrapText="true"/>
    </xf>
    <xf applyAlignment="true" applyFont="true" applyNumberFormat="true" borderId="0" fillId="0" fontId="7" numFmtId="1000" quotePrefix="false">
      <alignment horizontal="right" vertical="center" wrapText="true"/>
    </xf>
    <xf applyAlignment="true" applyFont="true" applyNumberFormat="true" borderId="0" fillId="0" fontId="7" numFmtId="1000" quotePrefix="false">
      <alignment horizontal="right" wrapText="true"/>
    </xf>
    <xf applyAlignment="true" applyBorder="true" applyFont="true" applyNumberFormat="true" borderId="1" fillId="0" fontId="3" numFmtId="1000" quotePrefix="false">
      <alignment horizontal="center" vertical="center" wrapText="true"/>
    </xf>
    <xf applyAlignment="true" applyBorder="true" applyFont="true" applyNumberFormat="true" borderId="3" fillId="0" fontId="3" numFmtId="1000" quotePrefix="false">
      <alignment horizontal="center" vertical="center" wrapText="true"/>
    </xf>
    <xf applyAlignment="true" applyBorder="true" applyFont="true" applyNumberFormat="true" borderId="4" fillId="0" fontId="3" numFmtId="1000" quotePrefix="false">
      <alignment horizontal="center" vertical="center" wrapText="true"/>
    </xf>
    <xf applyAlignment="true" applyFont="true" applyNumberFormat="true" borderId="0" fillId="0" fontId="7" numFmtId="1000" quotePrefix="false">
      <alignment vertical="center" wrapText="true"/>
    </xf>
    <xf applyAlignment="true" applyBorder="true" applyFont="true" applyNumberFormat="true" borderId="2" fillId="0" fontId="2" numFmtId="1000" quotePrefix="false">
      <alignment horizontal="center" vertical="center" wrapText="true"/>
    </xf>
    <xf applyAlignment="true" applyBorder="true" applyFont="true" applyNumberFormat="true" borderId="2" fillId="0" fontId="6" numFmtId="1000" quotePrefix="false">
      <alignment horizontal="left" vertical="center" wrapText="true"/>
    </xf>
    <xf applyAlignment="true" applyBorder="true" applyFont="true" applyNumberFormat="true" borderId="5" fillId="0" fontId="6" numFmtId="1000" quotePrefix="false">
      <alignment horizontal="left" vertical="center" wrapText="true"/>
    </xf>
    <xf applyAlignment="true" applyBorder="true" applyFont="true" applyNumberFormat="true" borderId="6" fillId="0" fontId="6" numFmtId="1000" quotePrefix="false">
      <alignment horizontal="left" vertical="center" wrapText="true"/>
    </xf>
    <xf applyAlignment="true" applyBorder="true" applyFont="true" applyNumberFormat="true" borderId="2" fillId="0" fontId="6" numFmtId="1000" quotePrefix="false">
      <alignment horizontal="center" vertical="center" wrapText="true"/>
    </xf>
    <xf applyAlignment="true" applyBorder="true" applyFont="true" applyNumberFormat="true" borderId="2" fillId="0" fontId="4" numFmtId="1000" quotePrefix="false">
      <alignment horizontal="left" vertical="center"/>
    </xf>
    <xf applyAlignment="true" applyBorder="true" applyFont="true" applyNumberFormat="true" borderId="5" fillId="0" fontId="4" numFmtId="1000" quotePrefix="false">
      <alignment horizontal="left" vertical="center"/>
    </xf>
    <xf applyAlignment="true" applyBorder="true" applyFont="true" applyNumberFormat="true" borderId="6" fillId="0" fontId="4" numFmtId="1000" quotePrefix="false">
      <alignment horizontal="left" vertical="center"/>
    </xf>
    <xf applyAlignment="true" applyBorder="true" applyFont="true" applyNumberFormat="true" borderId="2" fillId="0" fontId="7" numFmtId="1000" quotePrefix="false">
      <alignment horizontal="center" vertical="center"/>
    </xf>
    <xf applyAlignment="true" applyBorder="true" applyFont="true" applyNumberFormat="true" borderId="2" fillId="0" fontId="7" numFmtId="1003" quotePrefix="false">
      <alignment horizontal="center" vertical="center" wrapText="true"/>
    </xf>
    <xf applyAlignment="true" applyBorder="true" applyFont="true" applyNumberFormat="true" borderId="2" fillId="0" fontId="7" numFmtId="1004" quotePrefix="false">
      <alignment horizontal="left" vertical="center" wrapText="true"/>
    </xf>
    <xf applyAlignment="true" applyBorder="true" applyFont="true" applyNumberFormat="true" borderId="2" fillId="0" fontId="7" numFmtId="1000" quotePrefix="false">
      <alignment horizontal="center" vertical="center" wrapText="true"/>
    </xf>
    <xf applyAlignment="true" applyBorder="true" applyFont="true" applyNumberFormat="true" borderId="2" fillId="0" fontId="7" numFmtId="1000" quotePrefix="false">
      <alignment horizontal="left" vertical="center" wrapText="true"/>
    </xf>
    <xf applyAlignment="true" applyBorder="true" applyFont="true" applyNumberFormat="true" borderId="2" fillId="0" fontId="4" numFmtId="1000" quotePrefix="false">
      <alignment horizontal="left" vertical="center" wrapText="true"/>
    </xf>
    <xf applyAlignment="true" applyBorder="true" applyFont="true" applyNumberFormat="true" borderId="5" fillId="0" fontId="4" numFmtId="1000" quotePrefix="false">
      <alignment horizontal="left" vertical="center" wrapText="true"/>
    </xf>
    <xf applyAlignment="true" applyBorder="true" applyFont="true" applyNumberFormat="true" borderId="6" fillId="0" fontId="4" numFmtId="1000" quotePrefix="false">
      <alignment horizontal="left" vertical="center" wrapText="true"/>
    </xf>
    <xf applyAlignment="true" applyBorder="true" applyFont="true" applyNumberFormat="true" borderId="2" fillId="0" fontId="7" numFmtId="1000" quotePrefix="false">
      <alignment vertical="top" wrapText="true"/>
    </xf>
    <xf applyAlignment="true" applyBorder="true" applyFont="true" applyNumberFormat="true" borderId="7" fillId="0" fontId="4" numFmtId="1000" quotePrefix="false">
      <alignment horizontal="left" vertical="center" wrapText="true"/>
    </xf>
    <xf applyAlignment="true" applyBorder="true" applyFont="true" applyNumberFormat="true" borderId="8" fillId="0" fontId="4" numFmtId="1000" quotePrefix="false">
      <alignment horizontal="left" vertical="center" wrapText="true"/>
    </xf>
    <xf applyFont="true" applyNumberFormat="true" borderId="0" fillId="0" fontId="4" numFmtId="1000" quotePrefix="false"/>
    <xf applyAlignment="true" applyBorder="true" applyFont="true" applyNumberFormat="true" borderId="2" fillId="0" fontId="7" numFmtId="1000" quotePrefix="false">
      <alignment wrapText="true"/>
    </xf>
    <xf applyAlignment="true" applyBorder="true" applyFont="true" applyNumberFormat="true" borderId="7" fillId="0" fontId="7" numFmtId="1003" quotePrefix="false">
      <alignment horizontal="center" vertical="center" wrapText="true"/>
    </xf>
    <xf applyAlignment="true" applyBorder="true" applyFont="true" applyNumberFormat="true" borderId="2" fillId="0" fontId="4" numFmtId="1003" quotePrefix="false">
      <alignment horizontal="left" vertical="center" wrapText="true"/>
    </xf>
    <xf applyAlignment="true" applyBorder="true" applyFont="true" applyNumberFormat="true" borderId="5" fillId="0" fontId="4" numFmtId="1003" quotePrefix="false">
      <alignment horizontal="left" vertical="center" wrapText="true"/>
    </xf>
    <xf applyAlignment="true" applyBorder="true" applyFont="true" applyNumberFormat="true" borderId="6" fillId="0" fontId="4" numFmtId="1003" quotePrefix="false">
      <alignment horizontal="left" vertical="center" wrapText="true"/>
    </xf>
    <xf applyAlignment="true" applyBorder="true" applyFill="true" applyFont="true" applyNumberFormat="true" borderId="2" fillId="2" fontId="7" numFmtId="1000" quotePrefix="false">
      <alignment horizontal="center" vertical="center"/>
    </xf>
    <xf applyAlignment="true" applyBorder="true" applyFill="true" applyFont="true" applyNumberFormat="true" borderId="2" fillId="2" fontId="7" numFmtId="1000" quotePrefix="false">
      <alignment horizontal="left" vertical="center" wrapText="true"/>
    </xf>
    <xf applyAlignment="true" applyBorder="true" applyFont="true" applyNumberFormat="true" borderId="2" fillId="0" fontId="7" numFmtId="1000" quotePrefix="false">
      <alignment horizontal="center"/>
    </xf>
    <xf applyFont="true" applyNumberFormat="true" borderId="0" fillId="0" fontId="8" numFmtId="1000" quotePrefix="false"/>
    <xf applyAlignment="true" applyBorder="true" applyFont="true" applyNumberFormat="true" borderId="2" fillId="0" fontId="9" numFmtId="1000" quotePrefix="false">
      <alignment horizontal="center" vertical="center" wrapText="true"/>
    </xf>
    <xf applyAlignment="true" applyBorder="true" applyFont="true" applyNumberFormat="true" borderId="2" fillId="0" fontId="8" numFmtId="1000" quotePrefix="false">
      <alignment horizontal="center" vertical="center"/>
    </xf>
    <xf applyAlignment="true" applyBorder="true" applyFont="true" applyNumberFormat="true" borderId="2" fillId="0" fontId="8" numFmtId="1003" quotePrefix="false">
      <alignment horizontal="center" vertical="center" wrapText="true"/>
    </xf>
    <xf applyAlignment="true" applyBorder="true" applyFont="true" applyNumberFormat="true" borderId="2" fillId="0" fontId="8" numFmtId="1004" quotePrefix="false">
      <alignment horizontal="left" vertical="center" wrapText="true"/>
    </xf>
    <xf applyAlignment="true" applyBorder="true" applyFont="true" applyNumberFormat="true" borderId="2" fillId="0" fontId="8" numFmtId="1000" quotePrefix="false">
      <alignment horizontal="center" vertical="center" wrapText="true"/>
    </xf>
    <xf applyAlignment="true" applyBorder="true" applyFont="true" applyNumberFormat="true" borderId="2" fillId="0" fontId="8" numFmtId="1000" quotePrefix="false">
      <alignment horizontal="left" vertical="center" wrapText="true"/>
    </xf>
    <xf applyAlignment="true" applyBorder="true" applyFont="true" applyNumberFormat="true" borderId="2" fillId="0" fontId="7" numFmtId="1000" quotePrefix="false">
      <alignment horizontal="left" vertical="top" wrapText="true"/>
    </xf>
    <xf applyAlignment="true" applyBorder="true" applyFill="true" applyFont="true" applyNumberFormat="true" borderId="2" fillId="3" fontId="7" numFmtId="1000" quotePrefix="false">
      <alignment horizontal="left" vertical="center" wrapText="true"/>
    </xf>
    <xf applyAlignment="true" applyBorder="true" applyFont="true" applyNumberFormat="true" borderId="2" fillId="0" fontId="7" numFmtId="1005" quotePrefix="false">
      <alignment horizontal="left" vertical="center" wrapText="true"/>
    </xf>
    <xf applyAlignment="true" applyBorder="true" applyFont="true" applyNumberFormat="true" borderId="2" fillId="0" fontId="7" numFmtId="1006" quotePrefix="false">
      <alignment horizontal="left" vertical="center" wrapText="true"/>
    </xf>
    <xf applyAlignment="true" applyFont="true" applyNumberFormat="true" borderId="0" fillId="0" fontId="7" numFmtId="1000" quotePrefix="false">
      <alignment wrapText="true"/>
    </xf>
    <xf applyAlignment="true" applyFont="true" applyNumberFormat="true" borderId="0" fillId="0" fontId="7" numFmtId="1000" quotePrefix="false">
      <alignment horizontal="center" vertical="top" wrapText="true"/>
    </xf>
    <xf applyAlignment="true" applyFont="true" applyNumberFormat="true" borderId="0" fillId="0" fontId="7" numFmtId="1000" quotePrefix="false">
      <alignment horizontal="center" wrapText="true"/>
    </xf>
    <xf applyAlignment="true" applyFont="true" applyNumberFormat="true" borderId="0" fillId="0" fontId="7" numFmtId="1000" quotePrefix="false">
      <alignment vertical="top" wrapText="true"/>
    </xf>
    <xf applyAlignment="true" applyFont="true" applyNumberFormat="true" borderId="0" fillId="0" fontId="10" numFmtId="1000" quotePrefix="false">
      <alignment wrapText="true"/>
    </xf>
    <xf applyAlignment="true" applyFont="true" applyNumberFormat="true" borderId="0" fillId="0" fontId="3" numFmtId="1007" quotePrefix="false">
      <alignment horizontal="center" wrapText="true"/>
    </xf>
    <xf applyAlignment="true" applyFont="true" applyNumberFormat="true" borderId="0" fillId="0" fontId="11" numFmtId="1007" quotePrefix="false">
      <alignment horizontal="center" wrapText="true"/>
    </xf>
    <xf applyAlignment="true" applyFont="true" applyNumberFormat="true" borderId="0" fillId="0" fontId="11" numFmtId="1007" quotePrefix="false">
      <alignment horizontal="center" vertical="top" wrapText="true"/>
    </xf>
    <xf applyAlignment="true" applyFont="true" applyNumberFormat="true" borderId="0" fillId="0" fontId="4" numFmtId="1003" quotePrefix="false">
      <alignment horizontal="center" wrapText="true"/>
    </xf>
    <xf applyAlignment="true" applyFont="true" applyNumberFormat="true" borderId="0" fillId="0" fontId="4" numFmtId="1003" quotePrefix="false">
      <alignment horizontal="center" vertical="top" wrapText="true"/>
    </xf>
    <xf applyAlignment="true" applyFont="true" applyNumberFormat="true" borderId="0" fillId="0" fontId="2" numFmtId="1000" quotePrefix="false">
      <alignment horizontal="center" vertical="center" wrapText="true"/>
    </xf>
    <xf applyAlignment="true" applyBorder="true" applyFont="true" applyNumberFormat="true" borderId="2" fillId="0" fontId="5" numFmtId="1000" quotePrefix="false">
      <alignment horizontal="center" vertical="center" wrapText="true"/>
    </xf>
    <xf applyAlignment="true" applyBorder="true" applyFont="true" applyNumberFormat="true" borderId="2" fillId="0" fontId="6" numFmtId="1000" quotePrefix="false">
      <alignment horizontal="center" vertical="top" wrapText="true"/>
    </xf>
    <xf applyAlignment="true" applyBorder="true" applyFont="true" applyNumberFormat="true" borderId="2" fillId="0" fontId="12" numFmtId="1003" quotePrefix="false">
      <alignment horizontal="center" vertical="top"/>
    </xf>
    <xf applyAlignment="true" applyBorder="true" applyFont="true" applyNumberFormat="true" borderId="2" fillId="0" fontId="12" numFmtId="1003" quotePrefix="false">
      <alignment horizontal="center" vertical="top" wrapText="true"/>
    </xf>
    <xf applyAlignment="true" applyBorder="true" applyFont="true" applyNumberFormat="true" borderId="2" fillId="0" fontId="12" numFmtId="1003" quotePrefix="false">
      <alignment horizontal="left" vertical="top" wrapText="true"/>
    </xf>
    <xf applyAlignment="true" applyFont="true" applyNumberFormat="true" borderId="0" fillId="0" fontId="5" numFmtId="1003" quotePrefix="false">
      <alignment vertical="top"/>
    </xf>
    <xf applyAlignment="true" applyBorder="true" applyFont="true" applyNumberFormat="true" borderId="2" fillId="0" fontId="5" numFmtId="1000" quotePrefix="false">
      <alignment horizontal="center" vertical="top" wrapText="true"/>
    </xf>
    <xf applyAlignment="true" applyBorder="true" applyFont="true" applyNumberFormat="true" borderId="2" fillId="0" fontId="5" numFmtId="1003" quotePrefix="false">
      <alignment horizontal="center" vertical="top"/>
    </xf>
    <xf applyAlignment="true" applyBorder="true" applyFont="true" applyNumberFormat="true" borderId="2" fillId="0" fontId="5" numFmtId="1003" quotePrefix="false">
      <alignment vertical="top"/>
    </xf>
    <xf applyAlignment="true" applyFont="true" applyNumberFormat="true" borderId="0" fillId="0" fontId="10" numFmtId="1000" quotePrefix="false">
      <alignment horizontal="center" wrapText="true"/>
    </xf>
    <xf applyAlignment="true" applyFont="true" applyNumberFormat="true" borderId="0" fillId="0" fontId="10" numFmtId="1000" quotePrefix="false">
      <alignment horizontal="center" wrapText="true"/>
    </xf>
    <xf applyAlignment="true" applyFont="true" applyNumberFormat="true" borderId="0" fillId="0" fontId="10" numFmtId="1000" quotePrefix="false">
      <alignment horizontal="center" wrapText="true"/>
    </xf>
    <xf applyAlignment="true" applyBorder="true" applyFont="true" applyNumberFormat="true" borderId="1" fillId="0" fontId="10" numFmtId="1000" quotePrefix="false">
      <alignment horizontal="center" wrapText="true"/>
    </xf>
    <xf applyAlignment="true" applyBorder="true" applyFont="true" applyNumberFormat="true" borderId="1" fillId="0" fontId="5" numFmtId="1000" quotePrefix="false">
      <alignment horizontal="center"/>
    </xf>
    <xf applyAlignment="true" applyBorder="true" applyFont="true" applyNumberFormat="true" borderId="9" fillId="0" fontId="13" numFmtId="1000" quotePrefix="false">
      <alignment vertical="center" wrapText="true"/>
    </xf>
    <xf applyAlignment="true" applyBorder="true" applyFont="true" applyNumberFormat="true" borderId="9" fillId="0" fontId="13" numFmtId="1000" quotePrefix="false">
      <alignment horizontal="center" vertical="center" wrapText="true"/>
    </xf>
    <xf applyAlignment="true" applyBorder="true" applyFont="true" applyNumberFormat="true" borderId="2" fillId="0" fontId="13" numFmtId="1000" quotePrefix="false">
      <alignment horizontal="center" vertical="top" wrapText="true"/>
    </xf>
    <xf applyAlignment="true" applyBorder="true" applyFont="true" applyNumberFormat="true" borderId="6" fillId="0" fontId="13" numFmtId="1000" quotePrefix="false">
      <alignment horizontal="center" vertical="top" wrapText="true"/>
    </xf>
    <xf applyAlignment="true" applyBorder="true" applyFont="true" applyNumberFormat="true" borderId="2" fillId="0" fontId="13" numFmtId="1003" quotePrefix="false">
      <alignment horizontal="center" wrapText="true"/>
    </xf>
    <xf applyAlignment="true" applyBorder="true" applyFont="true" applyNumberFormat="true" borderId="2" fillId="0" fontId="13" numFmtId="1003" quotePrefix="false">
      <alignment horizontal="left" vertical="top" wrapText="true"/>
    </xf>
    <xf applyAlignment="true" applyBorder="true" applyFont="true" applyNumberFormat="true" borderId="2" fillId="0" fontId="13" numFmtId="1000" quotePrefix="false">
      <alignment vertical="top" wrapText="true"/>
    </xf>
    <xf applyAlignment="true" applyBorder="true" applyFont="true" applyNumberFormat="true" borderId="2" fillId="0" fontId="13" numFmtId="1000" quotePrefix="false">
      <alignment horizontal="center" vertical="top"/>
    </xf>
    <xf applyAlignment="true" applyBorder="true" applyFont="true" applyNumberFormat="true" borderId="6" fillId="0" fontId="13" numFmtId="1000" quotePrefix="false">
      <alignment horizontal="center" vertical="top"/>
    </xf>
    <xf applyAlignment="true" applyBorder="true" applyFont="true" applyNumberFormat="true" borderId="2" fillId="0" fontId="13" numFmtId="1000" quotePrefix="false">
      <alignment wrapText="true"/>
    </xf>
    <xf applyAlignment="true" applyBorder="true" applyFont="true" applyNumberFormat="true" borderId="2" fillId="0" fontId="13" numFmtId="1000" quotePrefix="false">
      <alignment horizontal="left" wrapText="true"/>
    </xf>
    <xf applyBorder="true" applyFont="true" applyNumberFormat="true" borderId="2" fillId="0" fontId="1" numFmtId="1000" quotePrefix="false"/>
    <xf applyBorder="true" applyFont="true" applyNumberFormat="true" borderId="2" fillId="0" fontId="13" numFmtId="1000" quotePrefix="false"/>
    <xf applyAlignment="true" applyFont="true" applyNumberFormat="true" borderId="0" fillId="0" fontId="13" numFmtId="1000" quotePrefix="false">
      <alignment wrapText="true"/>
    </xf>
    <xf applyFont="true" applyNumberFormat="true" borderId="0" fillId="0" fontId="13" numFmtId="1000" quotePrefix="false"/>
    <xf applyFont="true" applyNumberFormat="true" borderId="0" fillId="0" fontId="2" numFmtId="1000" quotePrefix="false"/>
    <xf applyAlignment="true" applyFont="true" applyNumberFormat="true" borderId="0" fillId="0" fontId="2" numFmtId="1000" quotePrefix="false">
      <alignment horizontal="center"/>
    </xf>
    <xf applyAlignment="true" applyFont="true" applyNumberFormat="true" borderId="0" fillId="0" fontId="2" numFmtId="1003" quotePrefix="false">
      <alignment horizontal="right" vertical="center"/>
    </xf>
    <xf applyAlignment="true" applyBorder="true" applyFont="true" applyNumberFormat="true" borderId="2" fillId="0" fontId="14" numFmtId="1000" quotePrefix="false">
      <alignment horizontal="center" vertical="center" wrapText="true"/>
    </xf>
    <xf applyAlignment="true" applyBorder="true" applyFont="true" applyNumberFormat="true" borderId="2" fillId="0" fontId="15" numFmtId="1003" quotePrefix="false">
      <alignment horizontal="center" vertical="center"/>
    </xf>
    <xf applyAlignment="true" applyBorder="true" applyFont="true" applyNumberFormat="true" borderId="10" fillId="0" fontId="15" numFmtId="1003" quotePrefix="false">
      <alignment horizontal="center" vertical="center"/>
    </xf>
    <xf applyAlignment="true" applyBorder="true" applyFont="true" applyNumberFormat="true" borderId="11" fillId="0" fontId="15" numFmtId="1003" quotePrefix="false">
      <alignment horizontal="center" vertical="center"/>
    </xf>
    <xf applyAlignment="true" applyBorder="true" applyFont="true" applyNumberFormat="true" borderId="2" fillId="0" fontId="2" numFmtId="1002" quotePrefix="false">
      <alignment horizontal="center" vertical="center" wrapText="true"/>
    </xf>
    <xf applyAlignment="true" applyBorder="true" applyFont="true" applyNumberFormat="true" borderId="12" fillId="0" fontId="14" numFmtId="1000" quotePrefix="false">
      <alignment horizontal="center" vertical="center" wrapText="true"/>
    </xf>
    <xf applyAlignment="true" applyBorder="true" applyFont="true" applyNumberFormat="true" borderId="13" fillId="0" fontId="15" numFmtId="1003" quotePrefix="false">
      <alignment horizontal="center" vertical="center"/>
    </xf>
    <xf applyAlignment="true" applyBorder="true" applyFont="true" applyNumberFormat="true" borderId="14" fillId="0" fontId="15" numFmtId="1003" quotePrefix="false">
      <alignment horizontal="center" vertical="center"/>
    </xf>
    <xf applyAlignment="true" applyBorder="true" applyFont="true" applyNumberFormat="true" borderId="15" fillId="0" fontId="15" numFmtId="1003" quotePrefix="false">
      <alignment horizontal="center" vertical="center"/>
    </xf>
    <xf applyAlignment="true" applyBorder="true" applyFont="true" applyNumberFormat="true" borderId="12" fillId="0" fontId="2" numFmtId="1002" quotePrefix="false">
      <alignment horizontal="center" vertical="center" wrapText="true"/>
    </xf>
    <xf applyAlignment="true" applyBorder="true" applyFont="true" applyNumberFormat="true" borderId="16" fillId="0" fontId="14" numFmtId="1000" quotePrefix="false">
      <alignment horizontal="center" vertical="center" wrapText="true"/>
    </xf>
    <xf applyAlignment="true" applyBorder="true" applyFont="true" applyNumberFormat="true" borderId="2" fillId="0" fontId="13" numFmtId="1000" quotePrefix="false">
      <alignment horizontal="center" textRotation="90" vertical="center" wrapText="true"/>
    </xf>
    <xf applyAlignment="true" applyBorder="true" applyFont="true" applyNumberFormat="true" borderId="16" fillId="0" fontId="2" numFmtId="1002" quotePrefix="false">
      <alignment horizontal="center" vertical="center" wrapText="true"/>
    </xf>
    <xf applyAlignment="true" applyFont="true" applyNumberFormat="true" borderId="0" fillId="0" fontId="16" numFmtId="1008" quotePrefix="false">
      <alignment horizontal="left" wrapText="true"/>
    </xf>
    <xf applyAlignment="true" applyFont="true" applyNumberFormat="true" borderId="0" fillId="0" fontId="17" numFmtId="1002" quotePrefix="false">
      <alignment horizontal="left"/>
    </xf>
    <xf applyAlignment="true" applyBorder="true" applyFont="true" applyNumberFormat="true" borderId="2" fillId="0" fontId="18" numFmtId="1000" quotePrefix="false">
      <alignment horizontal="center" vertical="center" wrapText="true"/>
    </xf>
    <xf applyAlignment="true" applyBorder="true" applyFont="true" applyNumberFormat="true" borderId="2" fillId="0" fontId="16" numFmtId="1003" quotePrefix="false">
      <alignment horizontal="center" vertical="center"/>
    </xf>
    <xf applyAlignment="true" applyBorder="true" applyFont="true" applyNumberFormat="true" borderId="2" fillId="0" fontId="16" numFmtId="1003" quotePrefix="false">
      <alignment horizontal="center" vertical="center" wrapText="true"/>
    </xf>
    <xf applyAlignment="true" applyBorder="true" applyFont="true" applyNumberFormat="true" borderId="2" fillId="0" fontId="16" numFmtId="1002" quotePrefix="false">
      <alignment horizontal="center" vertical="center" wrapText="true"/>
    </xf>
    <xf applyFont="true" applyNumberFormat="true" borderId="0" fillId="0" fontId="2" numFmtId="1002" quotePrefix="false"/>
    <xf applyAlignment="true" applyBorder="true" applyFont="true" applyNumberFormat="true" borderId="2" fillId="0" fontId="2" numFmtId="1000" quotePrefix="false">
      <alignment wrapText="true"/>
    </xf>
    <xf applyAlignment="true" applyBorder="true" applyFont="true" applyNumberFormat="true" borderId="17" fillId="0" fontId="2" numFmtId="1003" quotePrefix="false">
      <alignment horizontal="center" wrapText="true"/>
    </xf>
    <xf applyAlignment="true" applyBorder="true" applyFont="true" applyNumberFormat="true" borderId="2" fillId="0" fontId="2" numFmtId="1003" quotePrefix="false">
      <alignment horizontal="center" wrapText="true"/>
    </xf>
    <xf applyAlignment="true" applyBorder="true" applyFont="true" applyNumberFormat="true" borderId="2" fillId="0" fontId="2" numFmtId="1002" quotePrefix="false">
      <alignment horizontal="right"/>
    </xf>
    <xf applyAlignment="true" applyBorder="true" applyFont="true" applyNumberFormat="true" borderId="2" fillId="0" fontId="2" numFmtId="1004" quotePrefix="false">
      <alignment horizontal="left" vertical="center" wrapText="true"/>
    </xf>
    <xf applyAlignment="true" applyBorder="true" applyFont="true" applyNumberFormat="true" borderId="2" fillId="0" fontId="2" numFmtId="1009" quotePrefix="false">
      <alignment horizontal="left" vertical="center" wrapText="true"/>
    </xf>
    <xf applyAlignment="true" applyBorder="true" applyFont="true" applyNumberFormat="true" borderId="2" fillId="0" fontId="2" numFmtId="1000" quotePrefix="false">
      <alignment horizontal="justify" vertical="top" wrapText="true"/>
    </xf>
    <xf applyAlignment="true" applyBorder="true" applyFont="true" applyNumberFormat="true" borderId="2" fillId="0" fontId="2" numFmtId="1003" quotePrefix="false">
      <alignment wrapText="true"/>
    </xf>
    <xf applyAlignment="true" applyBorder="true" applyFont="true" applyNumberFormat="true" borderId="2" fillId="0" fontId="2" numFmtId="1000" quotePrefix="false">
      <alignment horizontal="left" wrapText="true"/>
    </xf>
    <xf applyAlignment="true" applyBorder="true" applyFont="true" applyNumberFormat="true" borderId="17" fillId="0" fontId="2" numFmtId="1003" quotePrefix="false">
      <alignment horizontal="center"/>
    </xf>
    <xf applyAlignment="true" applyBorder="true" applyFont="true" applyNumberFormat="true" borderId="2" fillId="0" fontId="2" numFmtId="1003" quotePrefix="false">
      <alignment horizontal="center"/>
    </xf>
    <xf applyBorder="true" applyFont="true" applyNumberFormat="true" borderId="2" fillId="0" fontId="2" numFmtId="1003" quotePrefix="false"/>
    <xf applyBorder="true" applyFont="true" applyNumberFormat="true" borderId="2" fillId="0" fontId="2" numFmtId="1002" quotePrefix="false"/>
    <xf applyAlignment="true" applyBorder="true" applyFont="true" applyNumberFormat="true" borderId="2" fillId="0" fontId="1" numFmtId="1000" quotePrefix="false">
      <alignment wrapText="true"/>
    </xf>
    <xf applyAlignment="true" applyBorder="true" applyFont="true" applyNumberFormat="true" borderId="2" fillId="0" fontId="2" numFmtId="1000" quotePrefix="false">
      <alignment vertical="top" wrapText="true"/>
    </xf>
    <xf applyAlignment="true" applyBorder="true" applyFont="true" applyNumberFormat="true" borderId="2" fillId="0" fontId="2" numFmtId="1000" quotePrefix="false">
      <alignment horizontal="left" vertical="top" wrapText="true"/>
    </xf>
    <xf applyBorder="true" applyFont="true" applyNumberFormat="true" borderId="2" fillId="0" fontId="14" numFmtId="1003" quotePrefix="false"/>
    <xf applyBorder="true" applyFont="true" applyNumberFormat="true" borderId="17" fillId="0" fontId="2" numFmtId="1003" quotePrefix="false"/>
    <xf applyAlignment="true" applyBorder="true" applyFont="true" applyNumberFormat="true" borderId="2" fillId="0" fontId="2" numFmtId="1004" quotePrefix="false">
      <alignment wrapText="true"/>
    </xf>
    <xf applyBorder="true" applyFont="true" applyNumberFormat="true" borderId="2" fillId="0" fontId="2" numFmtId="1000" quotePrefix="false"/>
    <xf applyAlignment="true" applyBorder="true" applyFont="true" applyNumberFormat="true" borderId="2" fillId="0" fontId="2" numFmtId="1000" quotePrefix="false">
      <alignment horizontal="center"/>
    </xf>
    <xf applyAlignment="true" applyFont="true" applyNumberFormat="true" borderId="0" fillId="0" fontId="2" numFmtId="1000" quotePrefix="false">
      <alignment horizontal="justify" vertical="top" wrapText="true"/>
    </xf>
    <xf applyAlignment="true" applyFont="true" applyNumberFormat="true" borderId="0" fillId="0" fontId="2" numFmtId="1001" quotePrefix="false">
      <alignment horizontal="right"/>
    </xf>
    <xf applyAlignment="true" applyFont="true" applyNumberFormat="true" borderId="0" fillId="0" fontId="3" numFmtId="1000" quotePrefix="false">
      <alignment horizontal="center" vertical="center" wrapText="true"/>
    </xf>
    <xf applyAlignment="true" applyFont="true" applyNumberFormat="true" borderId="0" fillId="0" fontId="3" numFmtId="1000" quotePrefix="false">
      <alignment horizontal="center" vertical="center" wrapText="true"/>
    </xf>
    <xf applyAlignment="true" applyFont="true" applyNumberFormat="true" borderId="0" fillId="0" fontId="3" numFmtId="1000" quotePrefix="false">
      <alignment horizontal="center" vertical="center" wrapText="true"/>
    </xf>
    <xf applyAlignment="true" applyFont="true" applyNumberFormat="true" borderId="0" fillId="0" fontId="2" numFmtId="1001" quotePrefix="false">
      <alignment horizontal="right" vertical="center"/>
    </xf>
    <xf applyAlignment="true" applyBorder="true" applyFont="true" applyNumberFormat="true" borderId="2" fillId="0" fontId="2" numFmtId="1003" quotePrefix="false">
      <alignment horizontal="center" vertical="center" wrapText="true"/>
    </xf>
    <xf applyAlignment="true" applyBorder="true" applyFont="true" applyNumberFormat="true" borderId="5" fillId="0" fontId="2" numFmtId="1003" quotePrefix="false">
      <alignment horizontal="center" vertical="center" wrapText="true"/>
    </xf>
    <xf applyAlignment="true" applyBorder="true" applyFont="true" applyNumberFormat="true" borderId="6" fillId="0" fontId="2" numFmtId="1003" quotePrefix="false">
      <alignment horizontal="center" vertical="center" wrapText="true"/>
    </xf>
    <xf applyAlignment="true" applyBorder="true" applyFont="true" applyNumberFormat="true" borderId="2" fillId="0" fontId="2" numFmtId="1001" quotePrefix="false">
      <alignment horizontal="center" vertical="center" wrapText="true"/>
    </xf>
    <xf applyAlignment="true" applyBorder="true" applyFont="true" applyNumberFormat="true" borderId="16" fillId="0" fontId="2" numFmtId="1003" quotePrefix="false">
      <alignment horizontal="center" vertical="center" wrapText="true"/>
    </xf>
    <xf applyAlignment="true" applyBorder="true" applyFont="true" applyNumberFormat="true" borderId="16" fillId="0" fontId="2" numFmtId="1001" quotePrefix="false">
      <alignment horizontal="center" vertical="center" wrapText="true"/>
    </xf>
    <xf applyFont="true" applyNumberFormat="true" borderId="0" fillId="0" fontId="6" numFmtId="1000" quotePrefix="false"/>
    <xf applyAlignment="true" applyBorder="true" applyFill="true" applyFont="true" applyNumberFormat="true" borderId="2" fillId="4" fontId="14" numFmtId="1000" quotePrefix="false">
      <alignment horizontal="left" vertical="top" wrapText="true"/>
    </xf>
    <xf applyAlignment="true" applyBorder="true" applyFill="true" applyFont="true" applyNumberFormat="true" borderId="2" fillId="4" fontId="14" numFmtId="1003" quotePrefix="false">
      <alignment horizontal="center" vertical="top" wrapText="true"/>
    </xf>
    <xf applyAlignment="true" applyBorder="true" applyFill="true" applyFont="true" applyNumberFormat="true" borderId="2" fillId="4" fontId="14" numFmtId="1002" quotePrefix="false">
      <alignment horizontal="right" vertical="top" wrapText="true"/>
    </xf>
    <xf applyFont="true" applyNumberFormat="true" borderId="0" fillId="0" fontId="6" numFmtId="1005" quotePrefix="false"/>
    <xf applyFont="true" applyNumberFormat="true" borderId="0" fillId="0" fontId="19" numFmtId="1000" quotePrefix="false"/>
    <xf applyAlignment="true" applyBorder="true" applyFont="true" applyNumberFormat="true" borderId="2" fillId="0" fontId="2" numFmtId="1000" quotePrefix="false">
      <alignment horizontal="center" vertical="top"/>
    </xf>
    <xf applyAlignment="true" applyBorder="true" applyFont="true" applyNumberFormat="true" borderId="2" fillId="0" fontId="2" numFmtId="1001" quotePrefix="false">
      <alignment horizontal="right" vertical="distributed"/>
    </xf>
    <xf applyFont="true" applyNumberFormat="true" borderId="0" fillId="0" fontId="2" numFmtId="1005" quotePrefix="false"/>
    <xf applyAlignment="true" applyBorder="true" applyFill="true" applyFont="true" applyNumberFormat="true" borderId="2" fillId="4" fontId="14" numFmtId="1005" quotePrefix="false">
      <alignment horizontal="left" vertical="top" wrapText="true"/>
    </xf>
    <xf applyAlignment="true" applyBorder="true" applyFill="true" applyFont="true" applyNumberFormat="true" borderId="2" fillId="4" fontId="14" numFmtId="1003" quotePrefix="false">
      <alignment horizontal="center" wrapText="true"/>
    </xf>
    <xf applyAlignment="true" applyBorder="true" applyFill="true" applyFont="true" applyNumberFormat="true" borderId="2" fillId="4" fontId="14" numFmtId="1002" quotePrefix="false">
      <alignment horizontal="right" wrapText="true"/>
    </xf>
    <xf applyFont="true" applyNumberFormat="true" borderId="0" fillId="0" fontId="19" numFmtId="1003" quotePrefix="false"/>
    <xf applyAlignment="true" applyBorder="true" applyFont="true" applyNumberFormat="true" borderId="2" fillId="0" fontId="2" numFmtId="1005" quotePrefix="false">
      <alignment wrapText="true"/>
    </xf>
    <xf applyBorder="true" applyFont="true" applyNumberFormat="true" borderId="2" fillId="0" fontId="2" numFmtId="1005" quotePrefix="false"/>
    <xf applyAlignment="true" applyBorder="true" applyFont="true" applyNumberFormat="true" borderId="6" fillId="0" fontId="2" numFmtId="1000" quotePrefix="false">
      <alignment horizontal="center"/>
    </xf>
    <xf applyAlignment="true" applyBorder="true" applyFill="true" applyFont="true" applyNumberFormat="true" borderId="2" fillId="4" fontId="14" numFmtId="1000" quotePrefix="false">
      <alignment wrapText="true"/>
    </xf>
    <xf applyAlignment="true" applyBorder="true" applyFill="true" applyFont="true" applyNumberFormat="true" borderId="2" fillId="4" fontId="14" numFmtId="1000" quotePrefix="false">
      <alignment horizontal="center" vertical="top" wrapText="true"/>
    </xf>
    <xf applyAlignment="true" applyBorder="true" applyFont="true" applyNumberFormat="true" borderId="2" fillId="0" fontId="1" numFmtId="1000" quotePrefix="false">
      <alignment horizontal="center" vertical="top" wrapText="true"/>
    </xf>
    <xf applyAlignment="true" applyBorder="true" applyFont="true" applyNumberFormat="true" borderId="2" fillId="0" fontId="1" numFmtId="1003" quotePrefix="false">
      <alignment horizontal="center" vertical="top" wrapText="true"/>
    </xf>
    <xf applyAlignment="true" applyBorder="true" applyFont="true" applyNumberFormat="true" borderId="2" fillId="0" fontId="1" numFmtId="1002" quotePrefix="false">
      <alignment horizontal="right" vertical="top" wrapText="true"/>
    </xf>
    <xf applyFont="true" applyNumberFormat="true" borderId="0" fillId="0" fontId="2" numFmtId="1001" quotePrefix="false"/>
    <xf applyFont="true" applyNumberFormat="true" borderId="0" fillId="0" fontId="6" numFmtId="1002" quotePrefix="false"/>
    <xf applyAlignment="true" applyBorder="true" applyFill="true" applyFont="true" applyNumberFormat="true" borderId="2" fillId="4" fontId="14" numFmtId="1000" quotePrefix="false">
      <alignment horizontal="center" wrapText="true"/>
    </xf>
    <xf applyAlignment="true" applyBorder="true" applyFill="true" applyFont="true" applyNumberFormat="true" borderId="2" fillId="4" fontId="14" numFmtId="1002" quotePrefix="false">
      <alignment horizontal="center" wrapText="true"/>
    </xf>
    <xf applyAlignment="true" applyBorder="true" applyFont="true" applyNumberFormat="true" borderId="2" fillId="0" fontId="2" numFmtId="1000" quotePrefix="false">
      <alignment horizontal="center" wrapText="true"/>
    </xf>
    <xf applyAlignment="true" applyBorder="true" applyFont="true" applyNumberFormat="true" borderId="2" fillId="0" fontId="2" numFmtId="1002" quotePrefix="false">
      <alignment horizontal="center" wrapText="true"/>
    </xf>
    <xf applyAlignment="true" applyBorder="true" applyFont="true" applyNumberFormat="true" borderId="2" fillId="0" fontId="2" numFmtId="1002" quotePrefix="false">
      <alignment horizontal="center"/>
    </xf>
    <xf applyAlignment="true" applyBorder="true" applyFont="true" applyNumberFormat="true" borderId="2" fillId="0" fontId="2" numFmtId="1001" quotePrefix="false">
      <alignment horizontal="center"/>
    </xf>
    <xf applyAlignment="true" applyFont="true" applyNumberFormat="true" borderId="0" fillId="0" fontId="2" numFmtId="1000" quotePrefix="false">
      <alignment horizontal="left"/>
    </xf>
    <xf applyAlignment="true" applyBorder="true" applyFont="true" applyNumberFormat="true" borderId="5" fillId="0" fontId="2" numFmtId="1000" quotePrefix="false">
      <alignment horizontal="center"/>
    </xf>
    <xf applyAlignment="true" applyBorder="true" applyFont="true" applyNumberFormat="true" borderId="2" fillId="0" fontId="2" numFmtId="1003" quotePrefix="false">
      <alignment horizontal="left" vertical="center" wrapText="true"/>
    </xf>
    <xf applyAlignment="true" applyBorder="true" applyFont="true" applyNumberFormat="true" borderId="2" fillId="0" fontId="2" numFmtId="1000" quotePrefix="false">
      <alignment horizontal="center" vertical="top" wrapText="true"/>
    </xf>
    <xf applyAlignment="true" applyBorder="true" applyFont="true" applyNumberFormat="true" borderId="2" fillId="0" fontId="2" numFmtId="1001" quotePrefix="false">
      <alignment horizontal="right" vertical="distributed" wrapText="true"/>
    </xf>
    <xf applyAlignment="true" applyBorder="true" applyFill="true" applyFont="true" applyNumberFormat="true" borderId="2" fillId="4" fontId="14" numFmtId="1000" quotePrefix="false">
      <alignment horizontal="left" vertical="center" wrapText="true"/>
    </xf>
    <xf applyAlignment="true" applyBorder="true" applyFill="true" applyFont="true" applyNumberFormat="true" borderId="2" fillId="4" fontId="14" numFmtId="1003" quotePrefix="false">
      <alignment horizontal="center" vertical="center" wrapText="true"/>
    </xf>
    <xf applyAlignment="true" applyBorder="true" applyFill="true" applyFont="true" applyNumberFormat="true" borderId="2" fillId="4" fontId="14" numFmtId="1002" quotePrefix="false">
      <alignment horizontal="right" vertical="center" wrapText="true"/>
    </xf>
    <xf applyAlignment="true" applyBorder="true" applyFont="true" applyNumberFormat="true" borderId="2" fillId="0" fontId="2" numFmtId="1000" quotePrefix="false">
      <alignment horizontal="left"/>
    </xf>
    <xf applyAlignment="true" applyFont="true" applyNumberFormat="true" borderId="0" fillId="0" fontId="5" numFmtId="1003" quotePrefix="false">
      <alignment horizontal="right" vertical="top"/>
    </xf>
    <xf applyAlignment="true" applyFont="true" applyNumberFormat="true" borderId="0" fillId="0" fontId="5" numFmtId="1010" quotePrefix="false">
      <alignment horizontal="left" vertical="top" wrapText="true"/>
    </xf>
    <xf applyAlignment="true" applyFont="true" applyNumberFormat="true" borderId="0" fillId="0" fontId="5" numFmtId="1002" quotePrefix="false">
      <alignment horizontal="right" vertical="top"/>
    </xf>
    <xf applyAlignment="true" applyFont="true" applyNumberFormat="true" borderId="0" fillId="0" fontId="12" numFmtId="1003" quotePrefix="false">
      <alignment horizontal="left" vertical="center"/>
    </xf>
    <xf applyAlignment="true" applyFont="true" applyNumberFormat="true" borderId="0" fillId="0" fontId="12" numFmtId="1003" quotePrefix="false">
      <alignment horizontal="left" vertical="top"/>
    </xf>
    <xf applyAlignment="true" applyFont="true" applyNumberFormat="true" borderId="0" fillId="0" fontId="10" numFmtId="1000" quotePrefix="false">
      <alignment horizontal="center" vertical="center" wrapText="true"/>
    </xf>
    <xf applyAlignment="true" applyFont="true" applyNumberFormat="true" borderId="0" fillId="0" fontId="5" numFmtId="1003" quotePrefix="false">
      <alignment horizontal="center" vertical="top" wrapText="true"/>
    </xf>
    <xf applyAlignment="true" applyFont="true" applyNumberFormat="true" borderId="0" fillId="0" fontId="5" numFmtId="1003" quotePrefix="false">
      <alignment horizontal="center" vertical="center" wrapText="true"/>
    </xf>
    <xf applyAlignment="true" applyBorder="true" applyFont="true" applyNumberFormat="true" borderId="2" fillId="0" fontId="5" numFmtId="1003" quotePrefix="false">
      <alignment horizontal="center" vertical="center" wrapText="true"/>
    </xf>
    <xf applyAlignment="true" applyFont="true" applyNumberFormat="true" borderId="0" fillId="0" fontId="2" numFmtId="1003" quotePrefix="false">
      <alignment horizontal="center" vertical="center" wrapText="true"/>
    </xf>
    <xf applyAlignment="true" applyFont="true" applyNumberFormat="true" borderId="0" fillId="0" fontId="20" numFmtId="1003" quotePrefix="false">
      <alignment horizontal="center" vertical="center" wrapText="true"/>
    </xf>
    <xf applyAlignment="true" applyFont="true" applyNumberFormat="true" borderId="0" fillId="0" fontId="2" numFmtId="1003" quotePrefix="false">
      <alignment horizontal="center" vertical="center" wrapText="true"/>
    </xf>
    <xf applyAlignment="true" applyBorder="true" applyFont="true" applyNumberFormat="true" borderId="2" fillId="0" fontId="5" numFmtId="1000" quotePrefix="false">
      <alignment horizontal="justify" vertical="top" wrapText="true"/>
    </xf>
    <xf applyAlignment="true" applyBorder="true" applyFont="true" applyNumberFormat="true" borderId="2" fillId="0" fontId="21" numFmtId="1003" quotePrefix="false">
      <alignment vertical="center"/>
    </xf>
    <xf applyBorder="true" applyFont="true" applyNumberFormat="true" borderId="2" fillId="0" fontId="22" numFmtId="1008" quotePrefix="false"/>
    <xf applyFont="true" applyNumberFormat="true" borderId="0" fillId="0" fontId="2" numFmtId="1011" quotePrefix="false"/>
    <xf applyAlignment="true" applyFont="true" applyNumberFormat="true" borderId="0" fillId="0" fontId="20" numFmtId="1002" quotePrefix="false">
      <alignment horizontal="center" vertical="center" wrapText="true"/>
    </xf>
    <xf applyAlignment="true" applyBorder="true" applyFont="true" applyNumberFormat="true" borderId="2" fillId="0" fontId="2" numFmtId="1005" quotePrefix="false">
      <alignment horizontal="justify" vertical="top" wrapText="true"/>
    </xf>
    <xf applyAlignment="true" applyBorder="true" applyFont="true" applyNumberFormat="true" borderId="2" fillId="0" fontId="22" numFmtId="1003" quotePrefix="false">
      <alignment vertical="center"/>
    </xf>
    <xf applyFont="true" applyNumberFormat="true" borderId="0" fillId="0" fontId="22" numFmtId="1008" quotePrefix="false"/>
    <xf applyAlignment="true" applyFont="true" applyNumberFormat="true" borderId="0" fillId="0" fontId="12" numFmtId="1003" quotePrefix="false">
      <alignment horizontal="right"/>
    </xf>
    <xf applyAlignment="true" applyBorder="true" applyFont="true" applyNumberFormat="true" borderId="2" fillId="0" fontId="12" numFmtId="1003" quotePrefix="false">
      <alignment horizontal="right"/>
    </xf>
    <xf applyAlignment="true" applyBorder="true" applyFont="true" applyNumberFormat="true" borderId="2" fillId="0" fontId="12" numFmtId="1010" quotePrefix="false">
      <alignment horizontal="left" wrapText="true"/>
    </xf>
    <xf applyAlignment="true" applyBorder="true" applyFont="true" applyNumberFormat="true" borderId="2" fillId="0" fontId="12" numFmtId="1002" quotePrefix="false">
      <alignment horizontal="right"/>
    </xf>
    <xf applyAlignment="true" applyFont="true" applyNumberFormat="true" borderId="0" fillId="0" fontId="12" numFmtId="1002" quotePrefix="false">
      <alignment horizontal="right"/>
    </xf>
    <xf applyAlignment="true" applyFont="true" applyNumberFormat="true" borderId="0" fillId="0" fontId="2" numFmtId="1000" quotePrefix="false">
      <alignment horizontal="right"/>
    </xf>
    <xf applyFont="true" applyNumberFormat="true" borderId="0" fillId="0" fontId="10" numFmtId="1000" quotePrefix="false"/>
    <xf applyAlignment="true" applyFont="true" applyNumberFormat="true" borderId="0" fillId="0" fontId="3" numFmtId="1000" quotePrefix="false">
      <alignment horizontal="center" vertical="center" wrapText="true"/>
    </xf>
    <xf applyAlignment="true" applyFont="true" applyNumberFormat="true" borderId="0" fillId="0" fontId="10" numFmtId="1000" quotePrefix="false">
      <alignment vertical="center" wrapText="true"/>
    </xf>
    <xf applyAlignment="true" applyFont="true" applyNumberFormat="true" borderId="0" fillId="0" fontId="2" numFmtId="1000" quotePrefix="false">
      <alignment horizontal="center" vertical="center"/>
    </xf>
    <xf applyAlignment="true" applyBorder="true" applyFont="true" applyNumberFormat="true" borderId="2" fillId="0" fontId="12" numFmtId="1000" quotePrefix="false">
      <alignment horizontal="center" wrapText="true"/>
    </xf>
    <xf applyAlignment="true" applyBorder="true" applyFont="true" applyNumberFormat="true" borderId="5" fillId="0" fontId="5" numFmtId="1000" quotePrefix="false">
      <alignment horizontal="center"/>
    </xf>
    <xf applyAlignment="true" applyBorder="true" applyFont="true" applyNumberFormat="true" borderId="6" fillId="0" fontId="5" numFmtId="1000" quotePrefix="false">
      <alignment horizontal="center"/>
    </xf>
    <xf applyAlignment="true" applyBorder="true" applyFont="true" applyNumberFormat="true" borderId="16" fillId="0" fontId="12" numFmtId="1000" quotePrefix="false">
      <alignment horizontal="center" wrapText="true"/>
    </xf>
    <xf applyAlignment="true" applyBorder="true" applyFont="true" applyNumberFormat="true" borderId="16" fillId="0" fontId="5" numFmtId="1000" quotePrefix="false">
      <alignment horizontal="center" vertical="center" wrapText="true"/>
    </xf>
    <xf applyAlignment="true" applyBorder="true" applyFont="true" applyNumberFormat="true" borderId="2" fillId="0" fontId="23" numFmtId="1000" quotePrefix="false">
      <alignment horizontal="left" wrapText="true"/>
    </xf>
    <xf applyAlignment="true" applyBorder="true" applyFont="true" applyNumberFormat="true" borderId="2" fillId="0" fontId="16" numFmtId="1000" quotePrefix="false">
      <alignment horizontal="center" wrapText="true"/>
    </xf>
    <xf applyAlignment="true" applyBorder="true" applyFont="true" applyNumberFormat="true" borderId="2" fillId="0" fontId="16" numFmtId="1000" quotePrefix="false">
      <alignment horizontal="center" vertical="center" wrapText="true"/>
    </xf>
    <xf applyAlignment="true" applyBorder="true" applyFont="true" applyNumberFormat="true" borderId="2" fillId="0" fontId="12" numFmtId="1000" quotePrefix="false">
      <alignment horizontal="left" wrapText="true"/>
    </xf>
    <xf applyAlignment="true" applyBorder="true" applyFont="true" applyNumberFormat="true" borderId="2" fillId="0" fontId="12" numFmtId="1002" quotePrefix="false">
      <alignment wrapText="true"/>
    </xf>
    <xf applyAlignment="true" applyBorder="true" applyFont="true" applyNumberFormat="true" borderId="2" fillId="0" fontId="12" numFmtId="1002" quotePrefix="false">
      <alignment horizontal="right" wrapText="true"/>
    </xf>
    <xf applyAlignment="true" applyFont="true" applyNumberFormat="true" borderId="0" fillId="0" fontId="2" numFmtId="1002" quotePrefix="false">
      <alignment horizontal="right"/>
    </xf>
    <xf applyAlignment="true" applyFont="true" applyNumberFormat="true" borderId="0" fillId="0" fontId="2" numFmtId="1002" quotePrefix="false">
      <alignment horizontal="center" vertical="center"/>
    </xf>
    <xf applyAlignment="true" applyBorder="true" applyFont="true" applyNumberFormat="true" borderId="2" fillId="0" fontId="5" numFmtId="1000" quotePrefix="false">
      <alignment horizontal="left" vertical="center" wrapText="true"/>
    </xf>
    <xf applyAlignment="true" applyBorder="true" applyFont="true" applyNumberFormat="true" borderId="2" fillId="0" fontId="5" numFmtId="1002" quotePrefix="false">
      <alignment horizontal="right" vertical="center" wrapText="true"/>
    </xf>
    <xf applyBorder="true" applyFont="true" applyNumberFormat="true" borderId="2" fillId="0" fontId="5" numFmtId="1000" quotePrefix="false"/>
    <xf applyAlignment="true" applyBorder="true" applyFont="true" applyNumberFormat="true" borderId="2" fillId="0" fontId="5" numFmtId="1000" quotePrefix="false">
      <alignment horizontal="left" wrapText="true"/>
    </xf>
    <xf applyFont="true" applyNumberFormat="true" borderId="0" fillId="0" fontId="7" numFmtId="1012" quotePrefix="false"/>
    <xf applyAlignment="true" applyBorder="true" applyFont="true" applyNumberFormat="true" borderId="2" fillId="0" fontId="12" numFmtId="1002" quotePrefix="false">
      <alignment horizontal="right" vertical="center" wrapText="true"/>
    </xf>
    <xf applyAlignment="true" applyFont="true" applyNumberFormat="true" borderId="0" fillId="0" fontId="13" numFmtId="1003" quotePrefix="false">
      <alignment horizontal="right" vertical="center"/>
    </xf>
    <xf applyAlignment="true" applyBorder="true" applyFont="true" applyNumberFormat="true" borderId="2" fillId="0" fontId="5" numFmtId="1003" quotePrefix="false">
      <alignment horizontal="center" vertical="center"/>
    </xf>
    <xf applyAlignment="true" applyBorder="true" applyFont="true" applyNumberFormat="true" borderId="2" fillId="0" fontId="12" numFmtId="1013" quotePrefix="false">
      <alignment horizontal="right" vertical="center"/>
    </xf>
    <xf applyFont="true" applyNumberFormat="true" borderId="0" fillId="0" fontId="9" numFmtId="1005" quotePrefix="false"/>
    <xf applyAlignment="true" applyBorder="true" applyFont="true" applyNumberFormat="true" borderId="2" fillId="0" fontId="22" numFmtId="1000" quotePrefix="false">
      <alignment horizontal="left" wrapText="true"/>
    </xf>
    <xf applyBorder="true" applyFont="true" applyNumberFormat="true" borderId="2" fillId="0" fontId="22" numFmtId="1013" quotePrefix="false"/>
    <xf applyAlignment="true" applyBorder="true" applyFont="true" applyNumberFormat="true" borderId="2" fillId="0" fontId="22" numFmtId="1001" quotePrefix="false">
      <alignment horizontal="right"/>
    </xf>
    <xf applyAlignment="true" applyBorder="true" applyFont="true" applyNumberFormat="true" borderId="2" fillId="0" fontId="21" numFmtId="1000" quotePrefix="false">
      <alignment horizontal="left" wrapText="true"/>
    </xf>
    <xf applyFont="true" applyNumberFormat="true" borderId="0" fillId="0" fontId="17" numFmtId="1014" quotePrefix="false"/>
    <xf applyAlignment="true" applyBorder="true" applyFont="true" applyNumberFormat="true" borderId="1" fillId="0" fontId="2" numFmtId="1003" quotePrefix="false">
      <alignment horizontal="right" vertical="center"/>
    </xf>
    <xf applyAlignment="true" applyBorder="true" applyFont="true" applyNumberFormat="true" borderId="3" fillId="0" fontId="2" numFmtId="1003" quotePrefix="false">
      <alignment horizontal="right" vertical="center"/>
    </xf>
    <xf applyAlignment="true" applyBorder="true" applyFont="true" applyNumberFormat="true" borderId="4" fillId="0" fontId="2" numFmtId="1003" quotePrefix="false">
      <alignment horizontal="right" vertical="center"/>
    </xf>
    <xf applyFont="true" applyNumberFormat="true" borderId="0" fillId="0" fontId="2" numFmtId="1003" quotePrefix="false"/>
    <xf applyAlignment="true" applyBorder="true" applyFont="true" applyNumberFormat="true" borderId="2" fillId="0" fontId="6" numFmtId="1003" quotePrefix="false">
      <alignment horizontal="center" vertical="center"/>
    </xf>
    <xf applyAlignment="true" applyBorder="true" applyFont="true" applyNumberFormat="true" borderId="2" fillId="0" fontId="6" numFmtId="1001" quotePrefix="false">
      <alignment vertical="center"/>
    </xf>
    <xf applyAlignment="true" applyBorder="true" applyFont="true" applyNumberFormat="true" borderId="2" fillId="0" fontId="24" numFmtId="1000" quotePrefix="false">
      <alignment horizontal="left" wrapText="true"/>
    </xf>
    <xf applyAlignment="true" applyBorder="true" applyFont="true" applyNumberFormat="true" borderId="2" fillId="0" fontId="2" numFmtId="1008" quotePrefix="false">
      <alignment horizontal="right" vertical="center" wrapText="true"/>
    </xf>
    <xf applyFont="true" applyNumberFormat="true" borderId="0" fillId="0" fontId="1" numFmtId="1013" quotePrefix="false"/>
    <xf applyFont="true" applyNumberFormat="true" borderId="0" fillId="0" fontId="9" numFmtId="1014" quotePrefix="false"/>
    <xf applyAlignment="true" applyBorder="true" applyFont="true" applyNumberFormat="true" borderId="2" fillId="0" fontId="2" numFmtId="1008" quotePrefix="false">
      <alignment horizontal="right" wrapText="true"/>
    </xf>
    <xf applyBorder="true" applyFont="true" applyNumberFormat="true" borderId="2" fillId="0" fontId="2" numFmtId="1008" quotePrefix="false"/>
    <xf applyAlignment="true" applyFont="true" applyNumberFormat="true" borderId="0" fillId="0" fontId="5" numFmtId="1008" quotePrefix="false">
      <alignment horizontal="right" vertical="center" wrapText="true"/>
    </xf>
    <xf applyFont="true" applyNumberFormat="true" borderId="0" fillId="0" fontId="1" numFmtId="1015" quotePrefix="false"/>
    <xf applyAlignment="true" applyBorder="true" applyFont="true" applyNumberFormat="true" borderId="2" fillId="0" fontId="12" numFmtId="1003" quotePrefix="false">
      <alignment horizontal="center" vertical="center"/>
    </xf>
    <xf applyAlignment="true" applyBorder="true" applyFont="true" applyNumberFormat="true" borderId="2" fillId="0" fontId="12" numFmtId="1008" quotePrefix="false">
      <alignment horizontal="right" vertical="center"/>
    </xf>
    <xf applyAlignment="true" applyFont="true" applyNumberFormat="true" borderId="0" fillId="0" fontId="9" numFmtId="1000" quotePrefix="false">
      <alignment horizontal="right"/>
    </xf>
    <xf applyFont="true" applyNumberFormat="true" borderId="0" fillId="0" fontId="9" numFmtId="1013" quotePrefix="false"/>
    <xf applyBorder="true" applyFill="true" applyFont="true" applyNumberFormat="true" borderId="2" fillId="5" fontId="24" numFmtId="1001" quotePrefix="false"/>
    <xf applyFont="true" applyNumberFormat="true" borderId="0" fillId="0" fontId="17" numFmtId="1005" quotePrefix="false"/>
    <xf applyAlignment="true" applyBorder="true" applyFont="true" applyNumberFormat="true" borderId="2" fillId="0" fontId="5" numFmtId="1008" quotePrefix="false">
      <alignment vertical="center"/>
    </xf>
    <xf applyAlignment="true" applyBorder="true" applyFont="true" applyNumberFormat="true" borderId="2" fillId="0" fontId="5" numFmtId="1000" quotePrefix="false">
      <alignment horizontal="center" vertical="center"/>
    </xf>
    <xf applyAlignment="true" applyBorder="true" applyFont="true" applyNumberFormat="true" borderId="2" fillId="0" fontId="21" numFmtId="1000" quotePrefix="false">
      <alignment horizontal="left" vertical="center" wrapText="true"/>
    </xf>
    <xf applyAlignment="true" applyBorder="true" applyFont="true" applyNumberFormat="true" borderId="2" fillId="0" fontId="21" numFmtId="1003" quotePrefix="false">
      <alignment horizontal="right" vertical="center" wrapText="true"/>
    </xf>
    <xf applyAlignment="true" applyBorder="true" applyFont="true" applyNumberFormat="true" borderId="2" fillId="0" fontId="5" numFmtId="1001" quotePrefix="false">
      <alignment vertical="center"/>
    </xf>
    <xf applyAlignment="true" applyBorder="true" applyFont="true" applyNumberFormat="true" borderId="2" fillId="0" fontId="5" numFmtId="1000" quotePrefix="false">
      <alignment vertical="center" wrapText="true"/>
    </xf>
    <xf applyAlignment="true" applyBorder="true" applyFont="true" applyNumberFormat="true" borderId="2" fillId="0" fontId="21" numFmtId="1000" quotePrefix="false">
      <alignment horizontal="left" vertical="top" wrapText="true"/>
    </xf>
    <xf applyAlignment="true" applyBorder="true" applyFont="true" applyNumberFormat="true" borderId="2" fillId="0" fontId="5" numFmtId="1000" quotePrefix="false">
      <alignment horizontal="right" vertical="center"/>
    </xf>
    <xf applyAlignment="true" applyBorder="true" applyFont="true" applyNumberFormat="true" borderId="2" fillId="0" fontId="5" numFmtId="1001" quotePrefix="false">
      <alignment vertical="center" wrapText="true"/>
    </xf>
    <xf applyAlignment="true" applyBorder="true" applyFont="true" applyNumberFormat="true" borderId="2" fillId="0" fontId="5" numFmtId="1003" quotePrefix="false">
      <alignment horizontal="right" vertical="center" wrapText="true"/>
    </xf>
    <xf applyAlignment="true" applyBorder="true" applyFont="true" applyNumberFormat="true" borderId="2" fillId="0" fontId="21" numFmtId="1001" quotePrefix="false">
      <alignment vertical="center" wrapText="true"/>
    </xf>
    <xf applyAlignment="true" applyBorder="true" applyFont="true" applyNumberFormat="true" borderId="2" fillId="0" fontId="5" numFmtId="1000" quotePrefix="false">
      <alignment wrapText="true"/>
    </xf>
    <xf applyAlignment="true" applyBorder="true" applyFont="true" applyNumberFormat="true" borderId="2" fillId="0" fontId="5" numFmtId="1009" quotePrefix="false">
      <alignment horizontal="left" vertical="center" wrapText="true"/>
    </xf>
    <xf applyAlignment="true" applyBorder="true" applyFont="true" applyNumberFormat="true" borderId="2" fillId="0" fontId="5" numFmtId="1003" quotePrefix="false">
      <alignment horizontal="left" vertical="center" wrapText="true"/>
    </xf>
    <xf applyBorder="true" applyFont="true" applyNumberFormat="true" borderId="2" fillId="0" fontId="5" numFmtId="1001" quotePrefix="false"/>
    <xf applyAlignment="true" applyBorder="true" applyFont="true" applyNumberFormat="true" borderId="2" fillId="0" fontId="21" numFmtId="1000" quotePrefix="false">
      <alignment wrapText="true"/>
    </xf>
    <xf applyAlignment="true" applyBorder="true" applyFont="true" applyNumberFormat="true" borderId="2" fillId="0" fontId="21" numFmtId="1003" quotePrefix="false">
      <alignment horizontal="center" vertical="center" wrapText="true"/>
    </xf>
    <xf applyBorder="true" applyFont="true" applyNumberFormat="true" borderId="2" fillId="0" fontId="5" numFmtId="1013" quotePrefix="false"/>
    <xf applyAlignment="true" applyFont="true" applyNumberFormat="true" borderId="0" fillId="0" fontId="3" numFmtId="1000" quotePrefix="false">
      <alignment horizontal="center" wrapText="true"/>
    </xf>
    <xf applyAlignment="true" applyFont="true" applyNumberFormat="true" borderId="0" fillId="0" fontId="3" numFmtId="1000" quotePrefix="false">
      <alignment horizontal="right"/>
    </xf>
    <xf applyAlignment="true" applyBorder="true" applyFont="true" applyNumberFormat="true" borderId="2" fillId="0" fontId="5" numFmtId="1002" quotePrefix="false">
      <alignment horizontal="right" vertical="top" wrapText="true"/>
    </xf>
    <xf applyFont="true" applyNumberFormat="true" borderId="0" fillId="0" fontId="1" numFmtId="1016" quotePrefix="false"/>
    <xf applyAlignment="true" applyBorder="true" applyFont="true" applyNumberFormat="true" borderId="2" fillId="0" fontId="12" numFmtId="1000" quotePrefix="false">
      <alignment horizontal="left"/>
    </xf>
    <xf applyAlignment="true" applyBorder="true" applyFont="true" applyNumberFormat="true" borderId="2" fillId="0" fontId="12" numFmtId="1008" quotePrefix="false">
      <alignment horizontal="right"/>
    </xf>
    <xf applyAlignment="true" applyBorder="true" applyFont="true" applyNumberFormat="true" borderId="2" fillId="0" fontId="25" numFmtId="1008" quotePrefix="false">
      <alignment horizontal="right"/>
    </xf>
    <xf applyAlignment="true" applyBorder="true" applyFont="true" applyNumberFormat="true" borderId="2" fillId="0" fontId="5" numFmtId="1008" quotePrefix="false">
      <alignment horizontal="right" vertical="center" wrapText="true"/>
    </xf>
    <xf applyBorder="true" applyFont="true" applyNumberFormat="true" borderId="2" fillId="0" fontId="26" numFmtId="1002" quotePrefix="false"/>
    <xf applyBorder="true" applyFont="true" applyNumberFormat="true" borderId="2" fillId="0" fontId="26" numFmtId="1008" quotePrefix="false"/>
    <xf applyAlignment="true" applyFont="true" applyNumberFormat="true" borderId="0" fillId="0" fontId="10" numFmtId="1000" quotePrefix="false">
      <alignment horizontal="center" vertical="center" wrapText="true"/>
    </xf>
    <xf applyBorder="true" applyFont="true" applyNumberFormat="true" borderId="2" fillId="0" fontId="5" numFmtId="1017" quotePrefix="false"/>
    <xf applyAlignment="true" applyFont="true" applyNumberFormat="true" borderId="0" fillId="0" fontId="10" numFmtId="1000" quotePrefix="false">
      <alignment vertical="center" wrapText="true"/>
    </xf>
    <xf applyAlignment="true" applyBorder="true" applyFont="true" applyNumberFormat="true" borderId="2" fillId="0" fontId="27" numFmtId="1002" quotePrefix="false">
      <alignment horizontal="right" vertical="center" wrapText="true"/>
    </xf>
    <xf applyAlignment="true" applyBorder="true" applyFont="true" applyNumberFormat="true" borderId="2" fillId="0" fontId="27" numFmtId="1003" quotePrefix="false">
      <alignment horizontal="center" vertical="center" wrapText="true"/>
    </xf>
    <xf applyAlignment="true" applyBorder="true" applyFont="true" applyNumberFormat="true" borderId="2" fillId="0" fontId="2" numFmtId="1002" quotePrefix="false">
      <alignment horizontal="right" vertical="center" wrapText="true"/>
    </xf>
    <xf applyBorder="true" applyFont="true" applyNumberFormat="true" borderId="2" fillId="0" fontId="28" numFmtId="1011" quotePrefix="false"/>
    <xf applyBorder="true" applyFont="true" applyNumberFormat="true" borderId="2" fillId="0" fontId="26" numFmtId="1001" quotePrefix="false"/>
    <xf applyAlignment="true" applyFont="true" applyNumberFormat="true" borderId="0" fillId="0" fontId="10" numFmtId="1000" quotePrefix="false">
      <alignment horizontal="center" vertical="center" wrapText="true"/>
    </xf>
    <xf applyAlignment="true" applyBorder="true" applyFont="true" applyNumberFormat="true" borderId="2" fillId="0" fontId="27" numFmtId="1003" quotePrefix="false">
      <alignment horizontal="left" vertical="center" wrapText="true"/>
    </xf>
    <xf applyAlignment="true" applyBorder="true" applyFont="true" applyNumberFormat="true" borderId="2" fillId="0" fontId="13" numFmtId="1008" quotePrefix="false">
      <alignment horizontal="right" vertical="top"/>
    </xf>
    <xf applyAlignment="true" applyBorder="true" applyFont="true" applyNumberFormat="true" borderId="2" fillId="0" fontId="2" numFmtId="1013" quotePrefix="false">
      <alignment horizontal="right" vertical="center"/>
    </xf>
    <xf applyAlignment="true" applyBorder="true" applyFont="true" applyNumberFormat="true" borderId="2" fillId="0" fontId="25" numFmtId="1003" quotePrefix="false">
      <alignment horizontal="center" vertical="center"/>
    </xf>
    <xf applyBorder="true" applyFont="true" applyNumberFormat="true" borderId="2" fillId="0" fontId="22" numFmtId="1001" quotePrefix="false"/>
    <xf applyAlignment="true" applyBorder="true" applyFont="true" applyNumberFormat="true" borderId="18" fillId="0" fontId="5" numFmtId="1000" quotePrefix="false">
      <alignment horizontal="left" vertical="center" wrapText="true"/>
    </xf>
    <xf applyBorder="true" applyFont="true" applyNumberFormat="true" borderId="18" fillId="0" fontId="5" numFmtId="1001" quotePrefix="false"/>
    <xf applyAlignment="true" applyBorder="true" applyFont="true" applyNumberFormat="true" borderId="2" fillId="0" fontId="2" numFmtId="1000" quotePrefix="false">
      <alignment horizontal="left" vertical="center" wrapText="true"/>
    </xf>
    <xf applyBorder="true" applyFont="true" applyNumberFormat="true" borderId="2" fillId="0" fontId="2" numFmtId="1001" quotePrefix="false"/>
    <xf applyAlignment="true" applyBorder="true" applyFont="true" applyNumberFormat="true" borderId="16" fillId="0" fontId="5" numFmtId="1003" quotePrefix="false">
      <alignment horizontal="center" vertical="center" wrapText="true"/>
    </xf>
    <xf applyAlignment="true" applyBorder="true" applyFont="true" applyNumberFormat="true" borderId="2" fillId="0" fontId="23" numFmtId="1000" quotePrefix="false">
      <alignment horizontal="center" vertical="center" wrapText="true"/>
    </xf>
    <xf applyAlignment="true" applyBorder="true" applyFont="true" applyNumberFormat="true" borderId="2" fillId="0" fontId="12" numFmtId="1003" quotePrefix="false">
      <alignment horizontal="left" vertical="center"/>
    </xf>
    <xf applyAlignment="true" applyBorder="true" applyFont="true" applyNumberFormat="true" borderId="2" fillId="0" fontId="21" numFmtId="1013" quotePrefix="false">
      <alignment vertical="center"/>
    </xf>
    <xf applyAlignment="true" applyBorder="true" applyFont="true" applyNumberFormat="true" borderId="18" fillId="0" fontId="22" numFmtId="1000" quotePrefix="false">
      <alignment horizontal="left" wrapText="true"/>
    </xf>
    <xf applyAlignment="true" applyBorder="true" applyFont="true" applyNumberFormat="true" borderId="18" fillId="0" fontId="21" numFmtId="1013" quotePrefix="false">
      <alignment vertical="center"/>
    </xf>
    <xf applyBorder="true" applyFont="true" applyNumberFormat="true" borderId="18" fillId="0" fontId="22" numFmtId="1013" quotePrefix="false"/>
    <xf applyFont="true" applyNumberFormat="true" borderId="0" fillId="0" fontId="2" numFmtId="1018" quotePrefix="false"/>
    <xf applyAlignment="true" applyBorder="true" applyFont="true" applyNumberFormat="true" borderId="7" fillId="0" fontId="2" numFmtId="1003" quotePrefix="false">
      <alignment horizontal="center" vertical="center" wrapText="true"/>
    </xf>
    <xf applyAlignment="true" applyBorder="true" applyFont="true" applyNumberFormat="true" borderId="7" fillId="0" fontId="12" numFmtId="1003" quotePrefix="false">
      <alignment horizontal="center" vertical="center"/>
    </xf>
    <xf applyAlignment="true" applyBorder="true" applyFont="true" applyNumberFormat="true" borderId="8" fillId="0" fontId="12" numFmtId="1003" quotePrefix="false">
      <alignment horizontal="center" vertical="center"/>
    </xf>
    <xf applyAlignment="true" applyBorder="true" applyFont="true" applyNumberFormat="true" borderId="7" fillId="0" fontId="22" numFmtId="1003" quotePrefix="false">
      <alignment vertical="center"/>
    </xf>
    <xf applyAlignment="true" applyBorder="true" applyFont="true" applyNumberFormat="true" borderId="2" fillId="0" fontId="6" numFmtId="1013" quotePrefix="false">
      <alignment horizontal="right" vertical="center"/>
    </xf>
    <xf applyAlignment="true" applyBorder="true" applyFont="true" applyNumberFormat="true" borderId="18" fillId="0" fontId="27" numFmtId="1003" quotePrefix="false">
      <alignment horizontal="left" vertical="center" wrapText="true"/>
    </xf>
    <xf applyAlignment="true" applyBorder="true" applyFont="true" applyNumberFormat="true" borderId="18" fillId="0" fontId="27" numFmtId="1008" quotePrefix="false">
      <alignment horizontal="right" vertical="center" wrapText="true"/>
    </xf>
    <xf applyAlignment="true" applyBorder="true" applyFont="true" applyNumberFormat="true" borderId="2" fillId="0" fontId="27" numFmtId="1008" quotePrefix="false">
      <alignment horizontal="right" vertical="center" wrapText="true"/>
    </xf>
    <xf applyBorder="true" applyFont="true" applyNumberFormat="true" borderId="2" fillId="0" fontId="29" numFmtId="1000" quotePrefix="false"/>
    <xf applyFont="true" applyNumberFormat="true" borderId="0" fillId="0" fontId="1" numFmtId="1003" quotePrefix="false"/>
    <xf applyAlignment="true" applyBorder="true" applyFont="true" applyNumberFormat="true" borderId="2" fillId="0" fontId="5" numFmtId="1001" quotePrefix="false">
      <alignment horizontal="center" vertical="center"/>
    </xf>
    <xf applyAlignment="true" applyFont="true" applyNumberFormat="true" borderId="0" fillId="0" fontId="12" numFmtId="1001" quotePrefix="false">
      <alignment horizontal="center" vertical="center"/>
    </xf>
    <xf applyAlignment="true" applyFont="true" applyNumberFormat="true" borderId="0" fillId="0" fontId="5" numFmtId="1001" quotePrefix="false">
      <alignment horizontal="left" vertical="center" wrapText="true"/>
    </xf>
    <xf applyFont="true" applyNumberFormat="true" borderId="0" fillId="0" fontId="5" numFmtId="1001" quotePrefix="false"/>
    <xf applyAlignment="true" applyFont="true" applyNumberFormat="true" borderId="0" fillId="0" fontId="5" numFmtId="1001" quotePrefix="false">
      <alignment wrapText="true"/>
    </xf>
    <xf applyFont="true" applyNumberFormat="true" borderId="0" fillId="0" fontId="5" numFmtId="1000" quotePrefix="false"/>
    <xf applyBorder="true" applyFont="true" applyNumberFormat="true" borderId="2" fillId="0" fontId="5" numFmtId="1008" quotePrefix="false"/>
    <xf applyAlignment="true" applyBorder="true" applyFont="true" applyNumberFormat="true" borderId="9" fillId="0" fontId="22" numFmtId="1000" quotePrefix="false">
      <alignment horizontal="left" wrapText="true"/>
    </xf>
    <xf applyBorder="true" applyFont="true" applyNumberFormat="true" borderId="9" fillId="0" fontId="22" numFmtId="1008" quotePrefix="false"/>
    <xf applyAlignment="true" applyFont="true" applyNumberFormat="true" borderId="0" fillId="0" fontId="3" numFmtId="1000" quotePrefix="false">
      <alignment horizontal="center" vertical="top" wrapText="true"/>
    </xf>
    <xf applyAlignment="true" applyFont="true" applyNumberFormat="true" borderId="0" fillId="0" fontId="4" numFmtId="1000" quotePrefix="false">
      <alignment horizontal="center" vertical="top"/>
    </xf>
    <xf applyAlignment="true" applyFont="true" applyNumberFormat="true" borderId="0" fillId="0" fontId="4" numFmtId="1000" quotePrefix="false">
      <alignment horizontal="center"/>
    </xf>
    <xf applyAlignment="true" applyFont="true" applyNumberFormat="true" borderId="0" fillId="0" fontId="7" numFmtId="1003" quotePrefix="false">
      <alignment horizontal="center" vertical="top"/>
    </xf>
    <xf applyAlignment="true" applyFont="true" applyNumberFormat="true" borderId="0" fillId="0" fontId="7" numFmtId="1003" quotePrefix="false">
      <alignment horizontal="center"/>
    </xf>
    <xf applyAlignment="true" applyFont="true" applyNumberFormat="true" borderId="0" fillId="0" fontId="7" numFmtId="1000" quotePrefix="false">
      <alignment horizontal="right"/>
    </xf>
    <xf applyAlignment="true" applyBorder="true" applyFont="true" applyNumberFormat="true" borderId="2" fillId="0" fontId="16" numFmtId="1007" quotePrefix="false">
      <alignment horizontal="center" vertical="center" wrapText="true"/>
    </xf>
    <xf applyAlignment="true" applyBorder="true" applyFont="true" applyNumberFormat="true" borderId="7" fillId="0" fontId="30" numFmtId="1000" quotePrefix="false">
      <alignment horizontal="center" vertical="top" wrapText="true"/>
    </xf>
    <xf applyAlignment="true" applyBorder="true" applyFont="true" applyNumberFormat="true" borderId="2" fillId="0" fontId="14" numFmtId="1003" quotePrefix="false">
      <alignment horizontal="center" vertical="top" wrapText="true"/>
    </xf>
    <xf applyAlignment="true" applyBorder="true" applyFont="true" applyNumberFormat="true" borderId="2" fillId="0" fontId="2" numFmtId="1001" quotePrefix="false">
      <alignment horizontal="left"/>
    </xf>
    <xf applyAlignment="true" applyBorder="true" applyFont="true" applyNumberFormat="true" borderId="2" fillId="0" fontId="2" numFmtId="1001" quotePrefix="false">
      <alignment horizontal="distributed"/>
    </xf>
    <xf applyAlignment="true" applyBorder="true" applyFont="true" applyNumberFormat="true" borderId="2" fillId="0" fontId="2" numFmtId="1001" quotePrefix="false">
      <alignment horizontal="distributed" vertical="top"/>
    </xf>
    <xf applyAlignment="true" applyBorder="true" applyFont="true" applyNumberFormat="true" borderId="2" fillId="0" fontId="2" numFmtId="1000" quotePrefix="false">
      <alignment horizontal="distributed"/>
    </xf>
    <xf applyAlignment="true" applyBorder="true" applyFont="true" applyNumberFormat="true" borderId="2" fillId="0" fontId="2" numFmtId="1002" quotePrefix="false">
      <alignment horizontal="left"/>
    </xf>
    <xf applyAlignment="true" applyBorder="true" applyFont="true" applyNumberFormat="true" borderId="2" fillId="0" fontId="2" numFmtId="1000" quotePrefix="false">
      <alignment horizontal="distributed" wrapText="true"/>
    </xf>
    <xf applyAlignment="true" applyBorder="true" applyFont="true" applyNumberFormat="true" borderId="2" fillId="0" fontId="14" numFmtId="1000" quotePrefix="false">
      <alignment horizontal="left" vertical="top" wrapText="true"/>
    </xf>
    <xf applyAlignment="true" applyBorder="true" applyFont="true" applyNumberFormat="true" borderId="2" fillId="0" fontId="14" numFmtId="1003" quotePrefix="false">
      <alignment horizontal="center" wrapText="true"/>
    </xf>
    <xf applyAlignment="true" applyBorder="true" applyFont="true" applyNumberFormat="true" borderId="2" fillId="0" fontId="14" numFmtId="1002" quotePrefix="false">
      <alignment horizontal="right" wrapText="true"/>
    </xf>
    <xf applyAlignment="true" applyBorder="true" applyFont="true" applyNumberFormat="true" borderId="2" fillId="0" fontId="31" numFmtId="1000" quotePrefix="false">
      <alignment horizontal="left" vertical="top" wrapText="true"/>
    </xf>
    <xf applyAlignment="true" applyBorder="true" applyFont="true" applyNumberFormat="true" borderId="6" fillId="0" fontId="31" numFmtId="1000" quotePrefix="false">
      <alignment horizontal="left" vertical="top" wrapText="true"/>
    </xf>
    <xf applyBorder="true" applyFont="true" applyNumberFormat="true" borderId="2" fillId="0" fontId="12" numFmtId="1000" quotePrefix="false"/>
    <xf applyAlignment="true" applyBorder="true" applyFont="true" applyNumberFormat="true" borderId="2" fillId="0" fontId="6" numFmtId="1015" quotePrefix="false">
      <alignment horizontal="left"/>
    </xf>
    <xf applyAlignment="true" applyBorder="true" applyFont="true" applyNumberFormat="true" borderId="19" fillId="0" fontId="3" numFmtId="1009" quotePrefix="false">
      <alignment horizontal="center" vertical="center" wrapText="true"/>
    </xf>
    <xf applyAlignment="true" applyFont="true" applyNumberFormat="true" borderId="0" fillId="0" fontId="3" numFmtId="1009" quotePrefix="false">
      <alignment horizontal="center" vertical="center" wrapText="true"/>
    </xf>
    <xf applyAlignment="true" applyFont="true" applyNumberFormat="true" borderId="0" fillId="0" fontId="1" numFmtId="1000" quotePrefix="false">
      <alignment horizontal="right"/>
    </xf>
    <xf applyAlignment="true" applyFont="true" applyNumberFormat="true" borderId="0" fillId="0" fontId="1" numFmtId="1000" quotePrefix="false">
      <alignment horizontal="left"/>
    </xf>
    <xf applyAlignment="true" applyFont="true" applyNumberFormat="true" borderId="0" fillId="0" fontId="1" numFmtId="1003" quotePrefix="false">
      <alignment horizontal="right"/>
    </xf>
    <xf applyAlignment="true" applyFill="true" applyFont="true" applyNumberFormat="true" borderId="0" fillId="2" fontId="1" numFmtId="1000" quotePrefix="false">
      <alignment horizontal="left"/>
    </xf>
    <xf applyFill="true" applyFont="true" applyNumberFormat="true" borderId="0" fillId="2" fontId="1" numFmtId="1000" quotePrefix="false"/>
    <xf applyAlignment="true" applyFont="true" applyNumberFormat="true" borderId="0" fillId="0" fontId="32" numFmtId="1000" quotePrefix="false">
      <alignment horizontal="center"/>
    </xf>
    <xf applyAlignment="true" applyFont="true" applyNumberFormat="true" borderId="0" fillId="0" fontId="33" numFmtId="1003" quotePrefix="false">
      <alignment horizontal="right"/>
    </xf>
    <xf applyAlignment="true" applyFont="true" applyNumberFormat="true" borderId="0" fillId="0" fontId="1" numFmtId="1001" quotePrefix="false">
      <alignment horizontal="center"/>
    </xf>
    <xf applyFont="true" applyNumberFormat="true" borderId="0" fillId="0" fontId="1" numFmtId="1001" quotePrefix="false"/>
    <xf applyFont="true" applyNumberFormat="true" borderId="0" fillId="0" fontId="1" numFmtId="1000" quotePrefix="false"/>
    <xf applyFill="true" applyFont="true" applyNumberFormat="true" borderId="0" fillId="2" fontId="1" numFmtId="1001" quotePrefix="false"/>
    <xf applyFont="true" applyNumberFormat="true" borderId="0" fillId="0" fontId="1" numFmtId="1001" quotePrefix="false"/>
    <xf applyAlignment="true" applyFont="true" applyNumberFormat="true" borderId="0" fillId="0" fontId="1" numFmtId="1000" quotePrefix="false">
      <alignment horizontal="left"/>
    </xf>
    <xf applyAlignment="true" applyBorder="true" applyFill="true" applyFont="true" applyNumberFormat="true" borderId="2" fillId="2" fontId="2" numFmtId="1000" quotePrefix="false">
      <alignment horizontal="right"/>
    </xf>
    <xf applyAlignment="true" applyBorder="true" applyFont="true" applyNumberFormat="true" borderId="2" fillId="0" fontId="2" numFmtId="1000" quotePrefix="false">
      <alignment horizontal="right"/>
    </xf>
    <xf applyFill="true" applyFont="true" applyNumberFormat="true" borderId="0" fillId="2" fontId="1" numFmtId="1001" quotePrefix="false"/>
    <xf applyBorder="true" applyFont="true" applyNumberFormat="true" borderId="2" fillId="0" fontId="1" numFmtId="1001" quotePrefix="false"/>
    <xf applyAlignment="true" applyBorder="true" applyFill="true" applyFont="true" applyNumberFormat="true" borderId="2" fillId="6" fontId="2" numFmtId="1000" quotePrefix="false">
      <alignment horizontal="right"/>
    </xf>
    <xf applyAlignment="true" applyFill="true" applyFont="true" applyNumberFormat="true" borderId="0" fillId="7" fontId="1" numFmtId="1000" quotePrefix="false">
      <alignment horizontal="left"/>
    </xf>
    <xf applyFill="true" applyFont="true" applyNumberFormat="true" borderId="0" fillId="7" fontId="1" numFmtId="1000" quotePrefix="false"/>
    <xf applyAlignment="true" applyFill="true" applyFont="true" applyNumberFormat="true" borderId="0" fillId="6" fontId="1" numFmtId="1000" quotePrefix="false">
      <alignment horizontal="left"/>
    </xf>
    <xf applyFill="true" applyFont="true" applyNumberFormat="true" borderId="0" fillId="6" fontId="1" numFmtId="1000" quotePrefix="false"/>
    <xf applyAlignment="true" applyBorder="true" applyFont="true" applyNumberFormat="true" borderId="2" fillId="0" fontId="34" numFmtId="1003" quotePrefix="false">
      <alignment horizontal="center" vertical="top" wrapText="true"/>
    </xf>
    <xf applyAlignment="true" applyBorder="true" applyFont="true" applyNumberFormat="true" borderId="2" fillId="0" fontId="34" numFmtId="1003" quotePrefix="false">
      <alignment horizontal="left" vertical="top" wrapText="true"/>
    </xf>
    <xf applyAlignment="true" applyBorder="true" applyFont="true" applyNumberFormat="true" borderId="20" fillId="0" fontId="23" numFmtId="1003" quotePrefix="false">
      <alignment horizontal="center" vertical="top" wrapText="true"/>
    </xf>
    <xf applyAlignment="true" applyBorder="true" applyFont="true" applyNumberFormat="true" borderId="20" fillId="0" fontId="23" numFmtId="1009" quotePrefix="false">
      <alignment horizontal="left" vertical="top" wrapText="true"/>
    </xf>
    <xf applyAlignment="true" applyBorder="true" applyFont="true" applyNumberFormat="true" borderId="20" fillId="0" fontId="23" numFmtId="1003" quotePrefix="false">
      <alignment horizontal="left" vertical="top" wrapText="true"/>
    </xf>
    <xf applyAlignment="true" applyBorder="true" applyFont="true" applyNumberFormat="true" borderId="2" fillId="0" fontId="34" numFmtId="1009" quotePrefix="false">
      <alignment horizontal="left" vertical="top" wrapText="true"/>
    </xf>
    <xf applyAlignment="true" applyBorder="true" applyFont="true" applyNumberFormat="true" borderId="21" fillId="0" fontId="23" numFmtId="1003" quotePrefix="false">
      <alignment horizontal="center" vertical="top" wrapText="true"/>
    </xf>
    <xf applyAlignment="true" applyBorder="true" applyFont="true" applyNumberFormat="true" borderId="21" fillId="0" fontId="23" numFmtId="1009" quotePrefix="false">
      <alignment horizontal="left" vertical="top" wrapText="true"/>
    </xf>
    <xf applyAlignment="true" applyBorder="true" applyFont="true" applyNumberFormat="true" borderId="2" fillId="0" fontId="1" numFmtId="1003" quotePrefix="false">
      <alignment horizontal="right"/>
    </xf>
    <xf applyBorder="true" applyFont="true" applyNumberFormat="true" borderId="2" fillId="0" fontId="1" numFmtId="1003" quotePrefix="false"/>
    <xf applyAlignment="true" applyBorder="true" applyFont="true" applyNumberFormat="true" borderId="2" fillId="0" fontId="35" numFmtId="1000" quotePrefix="false">
      <alignment wrapText="true"/>
    </xf>
    <xf applyAlignment="true" applyFont="true" applyNumberFormat="true" borderId="0" fillId="0" fontId="35" numFmtId="1000" quotePrefix="false">
      <alignment wrapText="true"/>
    </xf>
    <xf applyAlignment="true" applyFont="true" applyNumberFormat="true" borderId="0" fillId="0" fontId="35" numFmtId="1000" quotePrefix="false">
      <alignment wrapText="true"/>
    </xf>
  </cellXfs>
  <cellStyles count="1">
    <cellStyle builtinId="0" name="Normal" xfId="0"/>
  </cellStyles>
  <dxfs count="0"/>
  <tableStyles count="0" defaultPivotStyle="PivotStyleMedium4" defaultTableStyle="TableStyleMedium9"/>
</styleSheet>
</file>

<file path=xl/_rels/workbook.xml.rels><?xml version="1.0" encoding="UTF-8" standalone="no" ?>
<Relationships xmlns="http://schemas.openxmlformats.org/package/2006/relationships">
  <Relationship Id="rId42" Target="theme/theme1.xml" Type="http://schemas.openxmlformats.org/officeDocument/2006/relationships/theme"/>
  <Relationship Id="rId41" Target="styles.xml" Type="http://schemas.openxmlformats.org/officeDocument/2006/relationships/styles"/>
  <Relationship Id="rId40" Target="sharedStrings.xml" Type="http://schemas.openxmlformats.org/officeDocument/2006/relationships/sharedStrings"/>
  <Relationship Id="rId39" Target="worksheets/sheet39.xml" Type="http://schemas.openxmlformats.org/officeDocument/2006/relationships/worksheet"/>
  <Relationship Id="rId37" Target="worksheets/sheet37.xml" Type="http://schemas.openxmlformats.org/officeDocument/2006/relationships/worksheet"/>
  <Relationship Id="rId34" Target="worksheets/sheet34.xml" Type="http://schemas.openxmlformats.org/officeDocument/2006/relationships/worksheet"/>
  <Relationship Id="rId33" Target="worksheets/sheet33.xml" Type="http://schemas.openxmlformats.org/officeDocument/2006/relationships/worksheet"/>
  <Relationship Id="rId31" Target="worksheets/sheet31.xml" Type="http://schemas.openxmlformats.org/officeDocument/2006/relationships/worksheet"/>
  <Relationship Id="rId28" Target="worksheets/sheet28.xml" Type="http://schemas.openxmlformats.org/officeDocument/2006/relationships/worksheet"/>
  <Relationship Id="rId24" Target="worksheets/sheet24.xml" Type="http://schemas.openxmlformats.org/officeDocument/2006/relationships/worksheet"/>
  <Relationship Id="rId36" Target="worksheets/sheet36.xml" Type="http://schemas.openxmlformats.org/officeDocument/2006/relationships/worksheet"/>
  <Relationship Id="rId23" Target="worksheets/sheet23.xml" Type="http://schemas.openxmlformats.org/officeDocument/2006/relationships/worksheet"/>
  <Relationship Id="rId27" Target="worksheets/sheet27.xml" Type="http://schemas.openxmlformats.org/officeDocument/2006/relationships/worksheet"/>
  <Relationship Id="rId21" Target="worksheets/sheet21.xml" Type="http://schemas.openxmlformats.org/officeDocument/2006/relationships/worksheet"/>
  <Relationship Id="rId19" Target="worksheets/sheet19.xml" Type="http://schemas.openxmlformats.org/officeDocument/2006/relationships/worksheet"/>
  <Relationship Id="rId18" Target="worksheets/sheet18.xml" Type="http://schemas.openxmlformats.org/officeDocument/2006/relationships/worksheet"/>
  <Relationship Id="rId17" Target="worksheets/sheet17.xml" Type="http://schemas.openxmlformats.org/officeDocument/2006/relationships/worksheet"/>
  <Relationship Id="rId15" Target="worksheets/sheet15.xml" Type="http://schemas.openxmlformats.org/officeDocument/2006/relationships/worksheet"/>
  <Relationship Id="rId16" Target="worksheets/sheet16.xml" Type="http://schemas.openxmlformats.org/officeDocument/2006/relationships/worksheet"/>
  <Relationship Id="rId11" Target="worksheets/sheet11.xml" Type="http://schemas.openxmlformats.org/officeDocument/2006/relationships/worksheet"/>
  <Relationship Id="rId22" Target="worksheets/sheet22.xml" Type="http://schemas.openxmlformats.org/officeDocument/2006/relationships/worksheet"/>
  <Relationship Id="rId38" Target="worksheets/sheet38.xml" Type="http://schemas.openxmlformats.org/officeDocument/2006/relationships/worksheet"/>
  <Relationship Id="rId10" Target="worksheets/sheet10.xml" Type="http://schemas.openxmlformats.org/officeDocument/2006/relationships/worksheet"/>
  <Relationship Id="rId14" Target="worksheets/sheet14.xml" Type="http://schemas.openxmlformats.org/officeDocument/2006/relationships/worksheet"/>
  <Relationship Id="rId7" Target="worksheets/sheet7.xml" Type="http://schemas.openxmlformats.org/officeDocument/2006/relationships/worksheet"/>
  <Relationship Id="rId6" Target="worksheets/sheet6.xml" Type="http://schemas.openxmlformats.org/officeDocument/2006/relationships/worksheet"/>
  <Relationship Id="rId13" Target="worksheets/sheet13.xml" Type="http://schemas.openxmlformats.org/officeDocument/2006/relationships/worksheet"/>
  <Relationship Id="rId9" Target="worksheets/sheet9.xml" Type="http://schemas.openxmlformats.org/officeDocument/2006/relationships/worksheet"/>
  <Relationship Id="rId32" Target="worksheets/sheet32.xml" Type="http://schemas.openxmlformats.org/officeDocument/2006/relationships/worksheet"/>
  <Relationship Id="rId5" Target="worksheets/sheet5.xml" Type="http://schemas.openxmlformats.org/officeDocument/2006/relationships/worksheet"/>
  <Relationship Id="rId8" Target="worksheets/sheet8.xml" Type="http://schemas.openxmlformats.org/officeDocument/2006/relationships/worksheet"/>
  <Relationship Id="rId4" Target="worksheets/sheet4.xml" Type="http://schemas.openxmlformats.org/officeDocument/2006/relationships/worksheet"/>
  <Relationship Id="rId26" Target="worksheets/sheet26.xml" Type="http://schemas.openxmlformats.org/officeDocument/2006/relationships/worksheet"/>
  <Relationship Id="rId35" Target="worksheets/sheet35.xml" Type="http://schemas.openxmlformats.org/officeDocument/2006/relationships/worksheet"/>
  <Relationship Id="rId12" Target="worksheets/sheet12.xml" Type="http://schemas.openxmlformats.org/officeDocument/2006/relationships/worksheet"/>
  <Relationship Id="rId29" Target="worksheets/sheet29.xml" Type="http://schemas.openxmlformats.org/officeDocument/2006/relationships/worksheet"/>
  <Relationship Id="rId3" Target="worksheets/sheet3.xml" Type="http://schemas.openxmlformats.org/officeDocument/2006/relationships/worksheet"/>
  <Relationship Id="rId30" Target="worksheets/sheet30.xml" Type="http://schemas.openxmlformats.org/officeDocument/2006/relationships/worksheet"/>
  <Relationship Id="rId2" Target="worksheets/sheet2.xml" Type="http://schemas.openxmlformats.org/officeDocument/2006/relationships/worksheet"/>
  <Relationship Id="rId25" Target="worksheets/sheet25.xml" Type="http://schemas.openxmlformats.org/officeDocument/2006/relationships/worksheet"/>
  <Relationship Id="rId1" Target="worksheets/sheet1.xml" Type="http://schemas.openxmlformats.org/officeDocument/2006/relationships/worksheet"/>
  <Relationship Id="rId20" Target="worksheets/sheet20.xml" Type="http://schemas.openxmlformats.org/officeDocument/2006/relationships/worksheet"/>
</Relationships>

</file>

<file path=xl/externalLinks/_rels/externalLink1.xml.rels><?xml version="1.0" encoding="UTF-8" standalone="no" ?>
<Relationships xmlns="http://schemas.openxmlformats.org/package/2006/relationships">
  <Relationship Id="rId1" Target="/&#1055;&#1086;&#1083;&#1100;&#1079;&#1086;&#1074;&#1072;&#1090;&#1077;&#1083;&#1080;/01_&#1041;&#1102;&#1076;&#1078;&#1077;&#1090;&#1085;&#1099;&#1081; &#1086;&#1090;&#1076;&#1077;&#1083;/&#1052;&#1086;&#1080; &#1076;&#1086;&#1082;&#1091;&#1084;&#1077;&#1085;&#1090;&#1099;/&#1073;&#1102;&#1076;&#1078;&#1077;&#1090; 2021/&#1056;&#1077;&#1096;&#1077;&#1085;&#1080;&#1103;/04 &#1072;&#1087;&#1088;&#1077;&#1083;&#1100;/&#1087;&#1088;&#1080;&#1083;&#1086;&#1078;&#1077;&#1085;&#1080;&#1103; 04.xlsx" TargetMode="External" Type="http://schemas.openxmlformats.org/officeDocument/2006/relationships/externalLinkPath"/>
</Relationships>

</file>

<file path=xl/externalLinks/externalLink1.xml><?xml version="1.0" encoding="utf-8"?>
<externalLink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externalBook r:id="rId1"/>
</externalLink>
</file>

<file path=xl/theme/theme1.xml><?xml version="1.0" encoding="utf-8"?>
<a:theme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name="Тема 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gradFill>
        <a:gradFill>
          <a:gsLst>
            <a:gs pos="0">
              <a:schemeClr val="phClr">
                <a:tint val="100000"/>
                <a:shade val="100000"/>
                <a:satMod val="130000"/>
              </a:schemeClr>
            </a:gs>
            <a:gs pos="100000">
              <a:schemeClr val="phClr">
                <a:tint val="50000"/>
                <a:shade val="100000"/>
                <a:satMod val="350000"/>
              </a:schemeClr>
            </a:gs>
          </a:gsLst>
        </a:gradFill>
      </a:fillStyleLst>
      <a:lnStyleLst>
        <a:ln w="9525">
          <a:solidFill>
            <a:schemeClr val="phClr">
              <a:shade val="95000"/>
              <a:satMod val="105000"/>
            </a:schemeClr>
          </a:solidFill>
          <a:prstDash val="solid"/>
        </a:ln>
        <a:ln w="25400">
          <a:solidFill>
            <a:schemeClr val="phClr"/>
          </a:solidFill>
          <a:prstDash val="solid"/>
        </a:ln>
        <a:ln w="38100">
          <a:solidFill>
            <a:schemeClr val="phClr"/>
          </a:solidFill>
          <a:prstDash val="solid"/>
        </a:ln>
      </a:lnStyleLst>
      <a:effectStyleLst>
        <a:effectStyle>
          <a:effectLst>
            <a:outerShdw>
              <a:srgbClr val="000000">
                <a:alpha val="38000"/>
              </a:srgbClr>
            </a:outerShdw>
          </a:effectLst>
        </a:effectStyle>
        <a:effectStyle>
          <a:effectLst>
            <a:outerShdw>
              <a:srgbClr val="000000">
                <a:alpha val="35000"/>
              </a:srgbClr>
            </a:outerShdw>
          </a:effectLst>
        </a:effectStyle>
        <a:effectStyle>
          <a:effectLst>
            <a:outerShdw>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gradFill>
        <a:gradFill>
          <a:gsLst>
            <a:gs pos="0">
              <a:schemeClr val="phClr">
                <a:tint val="80000"/>
                <a:satMod val="300000"/>
              </a:schemeClr>
            </a:gs>
            <a:gs pos="100000">
              <a:schemeClr val="phClr">
                <a:shade val="30000"/>
                <a:satMod val="200000"/>
              </a:schemeClr>
            </a:gs>
          </a:gsLst>
        </a:gradFill>
      </a:bgFillStyleLst>
    </a:fmtScheme>
  </a:themeElements>
</a:theme>
</file>

<file path=xl/worksheets/sheet1.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sheetPr>
  <dimension ref="A1:E1048576"/>
  <sheetViews>
    <sheetView showZeros="true" workbookViewId="0"/>
  </sheetViews>
  <sheetFormatPr baseColWidth="8" customHeight="true" defaultColWidth="9.01743714249899" defaultRowHeight="46.5" zeroHeight="false"/>
  <cols>
    <col customWidth="true" max="1" min="1" outlineLevel="0" style="1" width="28.1852728320635"/>
    <col customWidth="true" max="2" min="2" outlineLevel="0" style="1" width="53.553557928506"/>
    <col customWidth="true" max="3" min="3" outlineLevel="0" style="1" width="17.4722478649959"/>
    <col bestFit="true" customWidth="true" max="4" min="4" outlineLevel="0" style="1" width="17.7574146806134"/>
    <col customWidth="true" max="5" min="5" outlineLevel="0" style="1" width="17.3335180628036"/>
    <col customWidth="true" max="16384" min="6" outlineLevel="0" style="1" width="9.01743714249899"/>
  </cols>
  <sheetData>
    <row customHeight="true" ht="41.25" outlineLevel="0" r="1">
      <c r="A1" s="2" t="str">
        <f aca="false" ca="false" dt2D="false" dtr="false" t="normal">"Приложение №"&amp;Н2деф&amp;" к решению
Богучанского районного Совета депутатов
от "&amp;Р2дата&amp;" года №"&amp;Р2номер</f>
        <v>Приложение №1 к решению
Богучанского районного Совета депутатов
от 03.11.2022 года №33/1-256</v>
      </c>
      <c r="B1" s="2" t="s"/>
      <c r="C1" s="2" t="s"/>
      <c r="D1" s="2" t="s"/>
      <c r="E1" s="2" t="s"/>
    </row>
    <row outlineLevel="0" r="2">
      <c r="A2" s="2" t="str">
        <f aca="false" ca="false" dt2D="false" dtr="false" t="normal">"Приложение "&amp;Н1деф&amp;" к решению
Богучанского районного Совета депутатов
от "&amp;Р1дата&amp;" года №"&amp;Р1номер</f>
        <v>Приложение 1 к решению
Богучанского районного Совета депутатов
от 22.12.2021 года №18/1-133</v>
      </c>
      <c r="B2" s="2" t="s"/>
      <c r="C2" s="2" t="s"/>
      <c r="D2" s="2" t="s"/>
      <c r="E2" s="2" t="s"/>
    </row>
    <row outlineLevel="0" r="3">
      <c r="A3" s="3" t="str">
        <f aca="false" ca="false" dt2D="false" dtr="false" t="normal">"Источники внутреннего финансирования дефицита районного бюджета на "&amp;год&amp;" год и плановый период "&amp;ПлПер&amp;" годов"</f>
        <v>Источники внутреннего финансирования дефицита районного бюджета на 2022 год и плановый период 2023-2024 годов</v>
      </c>
      <c r="B3" s="4" t="s"/>
      <c r="C3" s="4" t="s"/>
      <c r="D3" s="4" t="s"/>
      <c r="E3" s="5" t="s"/>
    </row>
    <row outlineLevel="0" r="4">
      <c r="B4" s="6" t="n"/>
      <c r="C4" s="6" t="n"/>
      <c r="E4" s="7" t="s">
        <v>0</v>
      </c>
    </row>
    <row outlineLevel="0" r="5">
      <c r="A5" s="8" t="s">
        <v>1</v>
      </c>
      <c r="B5" s="8" t="s">
        <v>2</v>
      </c>
      <c r="C5" s="9" t="s">
        <v>3</v>
      </c>
      <c r="D5" s="9" t="s">
        <v>4</v>
      </c>
      <c r="E5" s="9" t="s">
        <v>5</v>
      </c>
    </row>
    <row ht="28.5" outlineLevel="0" r="6">
      <c r="A6" s="10" t="s">
        <v>6</v>
      </c>
      <c r="B6" s="11" t="s">
        <v>7</v>
      </c>
      <c r="C6" s="12" t="n">
        <f aca="false" ca="false" dt2D="false" dtr="false" t="normal">SUM(C7+C12)</f>
        <v>99422416.3500004</v>
      </c>
      <c r="D6" s="12" t="n">
        <f aca="false" ca="false" dt2D="false" dtr="false" t="normal">SUM(D7+D12)</f>
        <v>-24000000</v>
      </c>
      <c r="E6" s="12" t="n">
        <f aca="false" ca="false" dt2D="false" dtr="false" t="normal">SUM(E7+E12)</f>
        <v>0</v>
      </c>
    </row>
    <row ht="28.5" outlineLevel="0" r="7">
      <c r="A7" s="13" t="s">
        <v>8</v>
      </c>
      <c r="B7" s="11" t="s">
        <v>9</v>
      </c>
      <c r="C7" s="12" t="n">
        <f aca="false" ca="false" dt2D="false" dtr="false" t="normal">C8-C10</f>
        <v>24000000</v>
      </c>
      <c r="D7" s="12" t="n">
        <f aca="false" ca="false" dt2D="false" dtr="false" t="normal">D8-D10</f>
        <v>-24000000</v>
      </c>
      <c r="E7" s="12" t="n">
        <f aca="false" ca="false" dt2D="false" dtr="false" t="normal">E8-E10</f>
        <v>0</v>
      </c>
    </row>
    <row ht="42.75" outlineLevel="0" r="8">
      <c r="A8" s="10" t="s">
        <v>10</v>
      </c>
      <c r="B8" s="11" t="s">
        <v>11</v>
      </c>
      <c r="C8" s="12" t="n">
        <f aca="false" ca="false" dt2D="false" dtr="false" t="normal">C9</f>
        <v>24000000</v>
      </c>
      <c r="D8" s="12" t="n">
        <f aca="false" ca="false" dt2D="false" dtr="false" t="normal">D9</f>
        <v>0</v>
      </c>
      <c r="E8" s="12" t="n">
        <f aca="false" ca="false" dt2D="false" dtr="false" t="normal">E9</f>
        <v>0</v>
      </c>
    </row>
    <row ht="57" outlineLevel="0" r="9">
      <c r="A9" s="10" t="s">
        <v>12</v>
      </c>
      <c r="B9" s="11" t="s">
        <v>13</v>
      </c>
      <c r="C9" s="12" t="n">
        <f aca="false" ca="false" dt2D="false" dtr="false" t="normal">12100000+11900000</f>
        <v>24000000</v>
      </c>
      <c r="D9" s="12" t="n">
        <v>0</v>
      </c>
      <c r="E9" s="12" t="n">
        <v>0</v>
      </c>
    </row>
    <row ht="42.75" outlineLevel="0" r="10">
      <c r="A10" s="10" t="s">
        <v>14</v>
      </c>
      <c r="B10" s="11" t="s">
        <v>15</v>
      </c>
      <c r="C10" s="12" t="n">
        <f aca="false" ca="false" dt2D="false" dtr="false" t="normal">C11</f>
        <v>0</v>
      </c>
      <c r="D10" s="12" t="n">
        <f aca="false" ca="false" dt2D="false" dtr="false" t="normal">D11</f>
        <v>24000000</v>
      </c>
      <c r="E10" s="12" t="n">
        <f aca="false" ca="false" dt2D="false" dtr="false" t="normal">E11</f>
        <v>0</v>
      </c>
    </row>
    <row ht="57" outlineLevel="0" r="11">
      <c r="A11" s="10" t="s">
        <v>16</v>
      </c>
      <c r="B11" s="11" t="s">
        <v>17</v>
      </c>
      <c r="C11" s="12" t="n">
        <v>0</v>
      </c>
      <c r="D11" s="12" t="n">
        <f aca="false" ca="false" dt2D="false" dtr="false" t="normal">12100000+11900000</f>
        <v>24000000</v>
      </c>
      <c r="E11" s="12" t="n">
        <v>0</v>
      </c>
    </row>
    <row ht="28.5" outlineLevel="0" r="12">
      <c r="A12" s="10" t="s">
        <v>18</v>
      </c>
      <c r="B12" s="11" t="s">
        <v>19</v>
      </c>
      <c r="C12" s="12" t="n">
        <f aca="false" ca="false" dt2D="false" dtr="false" t="normal">-C13+C17</f>
        <v>75422416.3500004</v>
      </c>
      <c r="D12" s="12" t="n">
        <f aca="false" ca="false" dt2D="false" dtr="false" t="normal">-D13+D17</f>
        <v>0</v>
      </c>
      <c r="E12" s="12" t="n">
        <f aca="false" ca="false" dt2D="false" dtr="false" t="normal">-E13+E17</f>
        <v>0</v>
      </c>
    </row>
    <row ht="14.25" outlineLevel="0" r="13">
      <c r="A13" s="10" t="s">
        <v>20</v>
      </c>
      <c r="B13" s="11" t="s">
        <v>21</v>
      </c>
      <c r="C13" s="12" t="n">
        <f aca="false" ca="false" dt2D="false" dtr="false" t="normal">C14</f>
        <v>3011061950.1</v>
      </c>
      <c r="D13" s="12" t="n">
        <f aca="false" ca="false" dt2D="false" dtr="false" t="normal">D14</f>
        <v>2395736603.34</v>
      </c>
      <c r="E13" s="12" t="n">
        <f aca="false" ca="false" dt2D="false" dtr="false" t="normal">E14</f>
        <v>2359899854.25</v>
      </c>
    </row>
    <row ht="14.25" outlineLevel="0" r="14">
      <c r="A14" s="10" t="s">
        <v>22</v>
      </c>
      <c r="B14" s="11" t="s">
        <v>23</v>
      </c>
      <c r="C14" s="12" t="n">
        <f aca="false" ca="false" dt2D="false" dtr="false" t="normal">C15</f>
        <v>3011061950.1</v>
      </c>
      <c r="D14" s="12" t="n">
        <f aca="false" ca="false" dt2D="false" dtr="false" t="normal">D15</f>
        <v>2395736603.34</v>
      </c>
      <c r="E14" s="12" t="n">
        <f aca="false" ca="false" dt2D="false" dtr="false" t="normal">E15</f>
        <v>2359899854.25</v>
      </c>
    </row>
    <row ht="28.5" outlineLevel="0" r="15">
      <c r="A15" s="10" t="s">
        <v>24</v>
      </c>
      <c r="B15" s="11" t="s">
        <v>25</v>
      </c>
      <c r="C15" s="12" t="n">
        <f aca="false" ca="false" dt2D="false" dtr="false" t="normal">C16</f>
        <v>3011061950.1</v>
      </c>
      <c r="D15" s="12" t="n">
        <f aca="false" ca="false" dt2D="false" dtr="false" t="normal">D16</f>
        <v>2395736603.34</v>
      </c>
      <c r="E15" s="12" t="n">
        <f aca="false" ca="false" dt2D="false" dtr="false" t="normal">E16</f>
        <v>2359899854.25</v>
      </c>
    </row>
    <row ht="28.5" outlineLevel="0" r="16">
      <c r="A16" s="10" t="s">
        <v>26</v>
      </c>
      <c r="B16" s="11" t="s">
        <v>27</v>
      </c>
      <c r="C16" s="12" t="n">
        <f aca="false" ca="false" dt2D="false" dtr="false" t="normal">'Дох '!I255+C8</f>
        <v>3011061950.1</v>
      </c>
      <c r="D16" s="12" t="n">
        <f aca="false" ca="false" dt2D="false" dtr="false" t="normal">'Дох '!J255+D8</f>
        <v>2395736603.34</v>
      </c>
      <c r="E16" s="12" t="n">
        <f aca="false" ca="false" dt2D="false" dtr="false" t="normal">'Дох '!K255+E8</f>
        <v>2359899854.25</v>
      </c>
    </row>
    <row ht="14.25" outlineLevel="0" r="17">
      <c r="A17" s="10" t="s">
        <v>28</v>
      </c>
      <c r="B17" s="11" t="s">
        <v>29</v>
      </c>
      <c r="C17" s="12" t="n">
        <f aca="false" ca="false" dt2D="false" dtr="false" t="normal">C18</f>
        <v>3086484366.45</v>
      </c>
      <c r="D17" s="12" t="n">
        <f aca="false" ca="false" dt2D="false" dtr="false" t="normal">D18</f>
        <v>2395736603.34</v>
      </c>
      <c r="E17" s="12" t="n">
        <f aca="false" ca="false" dt2D="false" dtr="false" t="normal">E18</f>
        <v>2359899854.25</v>
      </c>
    </row>
    <row ht="14.25" outlineLevel="0" r="18">
      <c r="A18" s="11" t="s">
        <v>30</v>
      </c>
      <c r="B18" s="11" t="s">
        <v>31</v>
      </c>
      <c r="C18" s="14" t="n">
        <f aca="false" ca="false" dt2D="false" dtr="false" t="normal">C19</f>
        <v>3086484366.45</v>
      </c>
      <c r="D18" s="14" t="n">
        <f aca="false" ca="false" dt2D="false" dtr="false" t="normal">D19</f>
        <v>2395736603.34</v>
      </c>
      <c r="E18" s="14" t="n">
        <f aca="false" ca="false" dt2D="false" dtr="false" t="normal">E19</f>
        <v>2359899854.25</v>
      </c>
    </row>
    <row ht="28.5" outlineLevel="0" r="19">
      <c r="A19" s="11" t="s">
        <v>32</v>
      </c>
      <c r="B19" s="11" t="s">
        <v>33</v>
      </c>
      <c r="C19" s="14" t="n">
        <f aca="false" ca="false" dt2D="false" dtr="false" t="normal">C20</f>
        <v>3086484366.45</v>
      </c>
      <c r="D19" s="14" t="n">
        <f aca="false" ca="false" dt2D="false" dtr="false" t="normal">D20</f>
        <v>2395736603.34</v>
      </c>
      <c r="E19" s="14" t="n">
        <f aca="false" ca="false" dt2D="false" dtr="false" t="normal">E20</f>
        <v>2359899854.25</v>
      </c>
    </row>
    <row ht="28.5" outlineLevel="0" r="20">
      <c r="A20" s="10" t="s">
        <v>34</v>
      </c>
      <c r="B20" s="11" t="s">
        <v>35</v>
      </c>
      <c r="C20" s="12" t="n">
        <f aca="false" ca="false" dt2D="false" dtr="false" t="normal">'Вед22'!F7+C10</f>
        <v>3086484366.45</v>
      </c>
      <c r="D20" s="12" t="n">
        <f aca="false" ca="false" dt2D="false" dtr="false" t="normal">'вед 23-24'!F7+D10</f>
        <v>2395736603.34</v>
      </c>
      <c r="E20" s="12" t="n">
        <f aca="false" ca="false" dt2D="false" dtr="false" t="normal">'вед 23-24'!G7+E10</f>
        <v>2359899854.25</v>
      </c>
    </row>
  </sheetData>
  <mergeCells count="3">
    <mergeCell ref="A3:E3"/>
    <mergeCell ref="A2:E2"/>
    <mergeCell ref="A1:E1"/>
  </mergeCells>
  <pageMargins bottom="0.748031497001648" footer="0.31496062874794" header="0.31496062874794" left="0.984251976013184" right="0.236220464110374" top="0.748031497001648"/>
  <pageSetup fitToHeight="0" fitToWidth="0" orientation="landscape" paperHeight="297mm" paperSize="9" paperWidth="210mm" scale="100"/>
</worksheet>
</file>

<file path=xl/worksheets/sheet10.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sheetPr>
  <dimension ref="A1:E1809"/>
  <sheetViews>
    <sheetView showZeros="true" workbookViewId="0"/>
  </sheetViews>
  <sheetFormatPr baseColWidth="8" customHeight="false" defaultColWidth="9.01743714249899" defaultRowHeight="12.75" zeroHeight="false"/>
  <cols>
    <col customWidth="true" max="1" min="1" outlineLevel="0" style="103" width="55.1027087396494"/>
    <col customWidth="true" max="2" min="2" outlineLevel="0" style="188" width="12.6822154070807"/>
    <col customWidth="true" max="3" min="3" outlineLevel="0" style="103" width="6.33918123906446"/>
    <col customWidth="true" max="4" min="4" outlineLevel="0" style="103" width="7.04439106687528"/>
    <col customWidth="true" max="5" min="5" outlineLevel="0" style="180" width="17.7574146806134"/>
    <col customWidth="true" max="16384" min="6" outlineLevel="0" style="103" width="9.01743714249899"/>
  </cols>
  <sheetData>
    <row customHeight="true" ht="42.75" outlineLevel="0" r="1">
      <c r="A1" s="2" t="str">
        <f aca="false" ca="false" dt2D="false" dtr="false" t="normal">"Приложение №"&amp;Н2цср&amp;" к решению
Богучанского районного Совета депутатов
от "&amp;Р2дата&amp;" года №"&amp;Р2номер</f>
        <v>Приложение №5 к решению
Богучанского районного Совета депутатов
от 03.11.2022 года №33/1-256</v>
      </c>
      <c r="B1" s="2" t="s"/>
      <c r="C1" s="2" t="s"/>
      <c r="D1" s="2" t="s"/>
      <c r="E1" s="2" t="s"/>
    </row>
    <row customHeight="true" ht="41.25" outlineLevel="0" r="2">
      <c r="A2" s="2" t="str">
        <f aca="false" ca="false" dt2D="false" dtr="false" t="normal">"Приложение "&amp;Н1цср&amp;" к решению
Богучанского районного Совета депутатов
от "&amp;Р1дата&amp;" года №"&amp;Р1номер</f>
        <v>Приложение 7 к решению
Богучанского районного Совета депутатов
от 22.12.2021 года №18/1-133</v>
      </c>
      <c r="B2" s="2" t="s"/>
      <c r="C2" s="2" t="s"/>
      <c r="D2" s="2" t="s"/>
      <c r="E2" s="2" t="s"/>
    </row>
    <row customHeight="true" ht="79.5" outlineLevel="0" r="3">
      <c r="A3" s="3" t="str">
        <f aca="false" ca="false" dt2D="false" dtr="false" t="normal">"Распределение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"&amp;год&amp;" год"</f>
        <v>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2022 год</v>
      </c>
      <c r="B3" s="4" t="s"/>
      <c r="C3" s="4" t="s"/>
      <c r="D3" s="4" t="s"/>
      <c r="E3" s="5" t="s"/>
    </row>
    <row outlineLevel="0" r="4">
      <c r="E4" s="105" t="s">
        <v>0</v>
      </c>
    </row>
    <row outlineLevel="0" r="5">
      <c r="A5" s="153" t="s">
        <v>844</v>
      </c>
      <c r="B5" s="146" t="s">
        <v>845</v>
      </c>
      <c r="C5" s="189" t="s"/>
      <c r="D5" s="174" t="s"/>
      <c r="E5" s="153" t="s">
        <v>453</v>
      </c>
    </row>
    <row ht="51" outlineLevel="0" r="6">
      <c r="A6" s="157" t="s"/>
      <c r="B6" s="190" t="s">
        <v>848</v>
      </c>
      <c r="C6" s="153" t="s">
        <v>849</v>
      </c>
      <c r="D6" s="153" t="s">
        <v>1766</v>
      </c>
      <c r="E6" s="157" t="s"/>
    </row>
    <row customFormat="true" ht="12.75" outlineLevel="0" r="7" s="159">
      <c r="A7" s="160" t="s">
        <v>1762</v>
      </c>
      <c r="B7" s="161" t="s">
        <v>851</v>
      </c>
      <c r="C7" s="161" t="s">
        <v>851</v>
      </c>
      <c r="D7" s="161" t="s">
        <v>851</v>
      </c>
      <c r="E7" s="162" t="n">
        <v>3086484366.45</v>
      </c>
    </row>
    <row ht="25.5" outlineLevel="0" r="8">
      <c r="A8" s="160" t="s">
        <v>1137</v>
      </c>
      <c r="B8" s="161" t="s">
        <v>1138</v>
      </c>
      <c r="C8" s="161" t="s">
        <v>851</v>
      </c>
      <c r="D8" s="161" t="s">
        <v>851</v>
      </c>
      <c r="E8" s="162" t="n">
        <v>1732856498.94</v>
      </c>
    </row>
    <row ht="25.5" outlineLevel="0" r="9">
      <c r="A9" s="160" t="s">
        <v>1215</v>
      </c>
      <c r="B9" s="161" t="s">
        <v>1216</v>
      </c>
      <c r="C9" s="161" t="s">
        <v>851</v>
      </c>
      <c r="D9" s="161" t="s">
        <v>851</v>
      </c>
      <c r="E9" s="162" t="n">
        <v>1623112045.65</v>
      </c>
    </row>
    <row ht="89.25" outlineLevel="0" r="10">
      <c r="A10" s="160" t="s">
        <v>1440</v>
      </c>
      <c r="B10" s="161" t="s">
        <v>1441</v>
      </c>
      <c r="C10" s="161" t="s">
        <v>851</v>
      </c>
      <c r="D10" s="161" t="s">
        <v>851</v>
      </c>
      <c r="E10" s="162" t="n">
        <v>18662651</v>
      </c>
    </row>
    <row ht="51" outlineLevel="0" r="11">
      <c r="A11" s="160" t="s">
        <v>862</v>
      </c>
      <c r="B11" s="161" t="s">
        <v>1441</v>
      </c>
      <c r="C11" s="161" t="s">
        <v>505</v>
      </c>
      <c r="D11" s="161" t="s">
        <v>851</v>
      </c>
      <c r="E11" s="162" t="n">
        <v>18662651</v>
      </c>
    </row>
    <row outlineLevel="0" r="12">
      <c r="A12" s="160" t="s">
        <v>981</v>
      </c>
      <c r="B12" s="161" t="s">
        <v>1441</v>
      </c>
      <c r="C12" s="161" t="s">
        <v>483</v>
      </c>
      <c r="D12" s="161" t="s">
        <v>851</v>
      </c>
      <c r="E12" s="162" t="n">
        <v>18662651</v>
      </c>
    </row>
    <row outlineLevel="0" r="13">
      <c r="A13" s="160" t="s">
        <v>1211</v>
      </c>
      <c r="B13" s="161" t="s">
        <v>1441</v>
      </c>
      <c r="C13" s="161" t="s">
        <v>483</v>
      </c>
      <c r="D13" s="161" t="s">
        <v>1212</v>
      </c>
      <c r="E13" s="162" t="n">
        <v>18662651</v>
      </c>
    </row>
    <row outlineLevel="0" r="14">
      <c r="A14" s="160" t="s">
        <v>1213</v>
      </c>
      <c r="B14" s="161" t="s">
        <v>1441</v>
      </c>
      <c r="C14" s="161" t="s">
        <v>483</v>
      </c>
      <c r="D14" s="161" t="s">
        <v>1214</v>
      </c>
      <c r="E14" s="162" t="n">
        <v>299460</v>
      </c>
    </row>
    <row outlineLevel="0" r="15">
      <c r="A15" s="160" t="s">
        <v>1471</v>
      </c>
      <c r="B15" s="161" t="s">
        <v>1441</v>
      </c>
      <c r="C15" s="161" t="s">
        <v>483</v>
      </c>
      <c r="D15" s="161" t="s">
        <v>1472</v>
      </c>
      <c r="E15" s="162" t="n">
        <v>18363191</v>
      </c>
    </row>
    <row ht="76.5" outlineLevel="0" r="16">
      <c r="A16" s="160" t="s">
        <v>1526</v>
      </c>
      <c r="B16" s="161" t="s">
        <v>1527</v>
      </c>
      <c r="C16" s="161" t="s">
        <v>851</v>
      </c>
      <c r="D16" s="161" t="s">
        <v>851</v>
      </c>
      <c r="E16" s="162" t="n">
        <v>709600</v>
      </c>
    </row>
    <row ht="25.5" outlineLevel="0" r="17">
      <c r="A17" s="160" t="s">
        <v>1120</v>
      </c>
      <c r="B17" s="161" t="s">
        <v>1527</v>
      </c>
      <c r="C17" s="161" t="s">
        <v>1121</v>
      </c>
      <c r="D17" s="161" t="s">
        <v>851</v>
      </c>
      <c r="E17" s="162" t="n">
        <v>709600</v>
      </c>
    </row>
    <row outlineLevel="0" r="18">
      <c r="A18" s="160" t="s">
        <v>1247</v>
      </c>
      <c r="B18" s="161" t="s">
        <v>1527</v>
      </c>
      <c r="C18" s="161" t="s">
        <v>1248</v>
      </c>
      <c r="D18" s="161" t="s">
        <v>851</v>
      </c>
      <c r="E18" s="162" t="n">
        <v>709600</v>
      </c>
    </row>
    <row outlineLevel="0" r="19">
      <c r="A19" s="160" t="s">
        <v>1211</v>
      </c>
      <c r="B19" s="161" t="s">
        <v>1527</v>
      </c>
      <c r="C19" s="161" t="s">
        <v>1248</v>
      </c>
      <c r="D19" s="161" t="s">
        <v>1212</v>
      </c>
      <c r="E19" s="162" t="n">
        <v>709600</v>
      </c>
    </row>
    <row outlineLevel="0" r="20">
      <c r="A20" s="160" t="s">
        <v>1243</v>
      </c>
      <c r="B20" s="161" t="s">
        <v>1527</v>
      </c>
      <c r="C20" s="161" t="s">
        <v>1248</v>
      </c>
      <c r="D20" s="161" t="s">
        <v>1244</v>
      </c>
      <c r="E20" s="162" t="n">
        <v>709600</v>
      </c>
    </row>
    <row ht="114.75" outlineLevel="0" r="21">
      <c r="A21" s="160" t="s">
        <v>1473</v>
      </c>
      <c r="B21" s="161" t="s">
        <v>1474</v>
      </c>
      <c r="C21" s="161" t="s">
        <v>851</v>
      </c>
      <c r="D21" s="161" t="s">
        <v>851</v>
      </c>
      <c r="E21" s="162" t="n">
        <v>27870680</v>
      </c>
    </row>
    <row ht="51" outlineLevel="0" r="22">
      <c r="A22" s="160" t="s">
        <v>862</v>
      </c>
      <c r="B22" s="161" t="s">
        <v>1474</v>
      </c>
      <c r="C22" s="161" t="s">
        <v>505</v>
      </c>
      <c r="D22" s="161" t="s">
        <v>851</v>
      </c>
      <c r="E22" s="162" t="n">
        <v>27870680</v>
      </c>
    </row>
    <row outlineLevel="0" r="23">
      <c r="A23" s="160" t="s">
        <v>981</v>
      </c>
      <c r="B23" s="161" t="s">
        <v>1474</v>
      </c>
      <c r="C23" s="161" t="s">
        <v>483</v>
      </c>
      <c r="D23" s="161" t="s">
        <v>851</v>
      </c>
      <c r="E23" s="162" t="n">
        <v>27870680</v>
      </c>
    </row>
    <row outlineLevel="0" r="24">
      <c r="A24" s="160" t="s">
        <v>1211</v>
      </c>
      <c r="B24" s="161" t="s">
        <v>1474</v>
      </c>
      <c r="C24" s="161" t="s">
        <v>483</v>
      </c>
      <c r="D24" s="161" t="s">
        <v>1212</v>
      </c>
      <c r="E24" s="162" t="n">
        <v>27870680</v>
      </c>
    </row>
    <row outlineLevel="0" r="25">
      <c r="A25" s="160" t="s">
        <v>1471</v>
      </c>
      <c r="B25" s="161" t="s">
        <v>1474</v>
      </c>
      <c r="C25" s="161" t="s">
        <v>483</v>
      </c>
      <c r="D25" s="161" t="s">
        <v>1472</v>
      </c>
      <c r="E25" s="162" t="n">
        <v>27870680</v>
      </c>
    </row>
    <row ht="89.25" outlineLevel="0" r="26">
      <c r="A26" s="160" t="s">
        <v>1442</v>
      </c>
      <c r="B26" s="161" t="s">
        <v>1443</v>
      </c>
      <c r="C26" s="161" t="s">
        <v>851</v>
      </c>
      <c r="D26" s="161" t="s">
        <v>851</v>
      </c>
      <c r="E26" s="162" t="n">
        <v>10871899</v>
      </c>
    </row>
    <row ht="51" outlineLevel="0" r="27">
      <c r="A27" s="160" t="s">
        <v>862</v>
      </c>
      <c r="B27" s="161" t="s">
        <v>1443</v>
      </c>
      <c r="C27" s="161" t="s">
        <v>505</v>
      </c>
      <c r="D27" s="161" t="s">
        <v>851</v>
      </c>
      <c r="E27" s="162" t="n">
        <v>7967899</v>
      </c>
    </row>
    <row outlineLevel="0" r="28">
      <c r="A28" s="160" t="s">
        <v>981</v>
      </c>
      <c r="B28" s="161" t="s">
        <v>1443</v>
      </c>
      <c r="C28" s="161" t="s">
        <v>483</v>
      </c>
      <c r="D28" s="161" t="s">
        <v>851</v>
      </c>
      <c r="E28" s="162" t="n">
        <v>7967899</v>
      </c>
    </row>
    <row outlineLevel="0" r="29">
      <c r="A29" s="160" t="s">
        <v>1211</v>
      </c>
      <c r="B29" s="161" t="s">
        <v>1443</v>
      </c>
      <c r="C29" s="161" t="s">
        <v>483</v>
      </c>
      <c r="D29" s="161" t="s">
        <v>1212</v>
      </c>
      <c r="E29" s="162" t="n">
        <v>7967899</v>
      </c>
    </row>
    <row outlineLevel="0" r="30">
      <c r="A30" s="160" t="s">
        <v>1213</v>
      </c>
      <c r="B30" s="161" t="s">
        <v>1443</v>
      </c>
      <c r="C30" s="161" t="s">
        <v>483</v>
      </c>
      <c r="D30" s="161" t="s">
        <v>1214</v>
      </c>
      <c r="E30" s="162" t="n">
        <v>1050714</v>
      </c>
    </row>
    <row outlineLevel="0" r="31">
      <c r="A31" s="160" t="s">
        <v>1471</v>
      </c>
      <c r="B31" s="161" t="s">
        <v>1443</v>
      </c>
      <c r="C31" s="161" t="s">
        <v>483</v>
      </c>
      <c r="D31" s="161" t="s">
        <v>1472</v>
      </c>
      <c r="E31" s="162" t="n">
        <v>6917185</v>
      </c>
    </row>
    <row ht="25.5" outlineLevel="0" r="32">
      <c r="A32" s="160" t="s">
        <v>1120</v>
      </c>
      <c r="B32" s="161" t="s">
        <v>1443</v>
      </c>
      <c r="C32" s="161" t="s">
        <v>1121</v>
      </c>
      <c r="D32" s="161" t="s">
        <v>851</v>
      </c>
      <c r="E32" s="162" t="n">
        <v>2904000</v>
      </c>
    </row>
    <row outlineLevel="0" r="33">
      <c r="A33" s="160" t="s">
        <v>1247</v>
      </c>
      <c r="B33" s="161" t="s">
        <v>1443</v>
      </c>
      <c r="C33" s="161" t="s">
        <v>1248</v>
      </c>
      <c r="D33" s="161" t="s">
        <v>851</v>
      </c>
      <c r="E33" s="162" t="n">
        <v>2904000</v>
      </c>
    </row>
    <row outlineLevel="0" r="34">
      <c r="A34" s="160" t="s">
        <v>1211</v>
      </c>
      <c r="B34" s="161" t="s">
        <v>1443</v>
      </c>
      <c r="C34" s="161" t="s">
        <v>1248</v>
      </c>
      <c r="D34" s="161" t="s">
        <v>1212</v>
      </c>
      <c r="E34" s="162" t="n">
        <v>2904000</v>
      </c>
    </row>
    <row outlineLevel="0" r="35">
      <c r="A35" s="160" t="s">
        <v>1243</v>
      </c>
      <c r="B35" s="161" t="s">
        <v>1443</v>
      </c>
      <c r="C35" s="161" t="s">
        <v>1248</v>
      </c>
      <c r="D35" s="161" t="s">
        <v>1244</v>
      </c>
      <c r="E35" s="162" t="n">
        <v>2840000</v>
      </c>
    </row>
    <row outlineLevel="0" r="36">
      <c r="A36" s="160" t="s">
        <v>1219</v>
      </c>
      <c r="B36" s="161" t="s">
        <v>1443</v>
      </c>
      <c r="C36" s="161" t="s">
        <v>1248</v>
      </c>
      <c r="D36" s="161" t="s">
        <v>1220</v>
      </c>
      <c r="E36" s="162" t="n">
        <v>64000</v>
      </c>
    </row>
    <row ht="102" outlineLevel="0" r="37">
      <c r="A37" s="160" t="s">
        <v>1444</v>
      </c>
      <c r="B37" s="161" t="s">
        <v>1445</v>
      </c>
      <c r="C37" s="161" t="s">
        <v>851</v>
      </c>
      <c r="D37" s="161" t="s">
        <v>851</v>
      </c>
      <c r="E37" s="162" t="n">
        <v>59404433.64</v>
      </c>
    </row>
    <row ht="51" outlineLevel="0" r="38">
      <c r="A38" s="160" t="s">
        <v>862</v>
      </c>
      <c r="B38" s="161" t="s">
        <v>1445</v>
      </c>
      <c r="C38" s="161" t="s">
        <v>505</v>
      </c>
      <c r="D38" s="161" t="s">
        <v>851</v>
      </c>
      <c r="E38" s="162" t="n">
        <v>29839931.09</v>
      </c>
    </row>
    <row outlineLevel="0" r="39">
      <c r="A39" s="160" t="s">
        <v>981</v>
      </c>
      <c r="B39" s="161" t="s">
        <v>1445</v>
      </c>
      <c r="C39" s="161" t="s">
        <v>483</v>
      </c>
      <c r="D39" s="161" t="s">
        <v>851</v>
      </c>
      <c r="E39" s="162" t="n">
        <v>29839931.09</v>
      </c>
    </row>
    <row outlineLevel="0" r="40">
      <c r="A40" s="160" t="s">
        <v>1211</v>
      </c>
      <c r="B40" s="161" t="s">
        <v>1445</v>
      </c>
      <c r="C40" s="161" t="s">
        <v>483</v>
      </c>
      <c r="D40" s="161" t="s">
        <v>1212</v>
      </c>
      <c r="E40" s="162" t="n">
        <v>29839931.09</v>
      </c>
    </row>
    <row outlineLevel="0" r="41">
      <c r="A41" s="160" t="s">
        <v>1213</v>
      </c>
      <c r="B41" s="161" t="s">
        <v>1445</v>
      </c>
      <c r="C41" s="161" t="s">
        <v>483</v>
      </c>
      <c r="D41" s="161" t="s">
        <v>1214</v>
      </c>
      <c r="E41" s="162" t="n">
        <v>29839931.09</v>
      </c>
    </row>
    <row outlineLevel="0" r="42">
      <c r="A42" s="160" t="s">
        <v>1446</v>
      </c>
      <c r="B42" s="161" t="s">
        <v>1445</v>
      </c>
      <c r="C42" s="161" t="s">
        <v>1202</v>
      </c>
      <c r="D42" s="161" t="s">
        <v>851</v>
      </c>
      <c r="E42" s="162" t="n">
        <v>88058.04</v>
      </c>
    </row>
    <row ht="25.5" outlineLevel="0" r="43">
      <c r="A43" s="160" t="s">
        <v>872</v>
      </c>
      <c r="B43" s="161" t="s">
        <v>1445</v>
      </c>
      <c r="C43" s="161" t="s">
        <v>873</v>
      </c>
      <c r="D43" s="161" t="s">
        <v>851</v>
      </c>
      <c r="E43" s="162" t="n">
        <v>28731279.77</v>
      </c>
    </row>
    <row ht="25.5" outlineLevel="0" r="44">
      <c r="A44" s="160" t="s">
        <v>874</v>
      </c>
      <c r="B44" s="161" t="s">
        <v>1445</v>
      </c>
      <c r="C44" s="161" t="s">
        <v>875</v>
      </c>
      <c r="D44" s="161" t="s">
        <v>851</v>
      </c>
      <c r="E44" s="162" t="n">
        <v>28731279.77</v>
      </c>
    </row>
    <row outlineLevel="0" r="45">
      <c r="A45" s="160" t="s">
        <v>1211</v>
      </c>
      <c r="B45" s="161" t="s">
        <v>1445</v>
      </c>
      <c r="C45" s="161" t="s">
        <v>875</v>
      </c>
      <c r="D45" s="161" t="s">
        <v>1212</v>
      </c>
      <c r="E45" s="162" t="n">
        <v>28731279.77</v>
      </c>
    </row>
    <row outlineLevel="0" r="46">
      <c r="A46" s="160" t="s">
        <v>1213</v>
      </c>
      <c r="B46" s="161" t="s">
        <v>1445</v>
      </c>
      <c r="C46" s="161" t="s">
        <v>875</v>
      </c>
      <c r="D46" s="161" t="s">
        <v>1214</v>
      </c>
      <c r="E46" s="162" t="n">
        <v>28731279.77</v>
      </c>
    </row>
    <row outlineLevel="0" r="47">
      <c r="A47" s="160" t="s">
        <v>910</v>
      </c>
      <c r="B47" s="161" t="s">
        <v>1445</v>
      </c>
      <c r="C47" s="161" t="s">
        <v>911</v>
      </c>
      <c r="D47" s="161" t="s">
        <v>851</v>
      </c>
      <c r="E47" s="162" t="n">
        <v>745164.74</v>
      </c>
    </row>
    <row outlineLevel="0" r="48">
      <c r="A48" s="160" t="s">
        <v>942</v>
      </c>
      <c r="B48" s="161" t="s">
        <v>1445</v>
      </c>
      <c r="C48" s="161" t="s">
        <v>93</v>
      </c>
      <c r="D48" s="161" t="s">
        <v>851</v>
      </c>
      <c r="E48" s="162" t="n">
        <v>33521</v>
      </c>
    </row>
    <row outlineLevel="0" r="49">
      <c r="A49" s="160" t="s">
        <v>1211</v>
      </c>
      <c r="B49" s="161" t="s">
        <v>1445</v>
      </c>
      <c r="C49" s="161" t="s">
        <v>93</v>
      </c>
      <c r="D49" s="161" t="s">
        <v>1212</v>
      </c>
      <c r="E49" s="162" t="n">
        <v>33521</v>
      </c>
    </row>
    <row outlineLevel="0" r="50">
      <c r="A50" s="160" t="s">
        <v>1213</v>
      </c>
      <c r="B50" s="161" t="s">
        <v>1445</v>
      </c>
      <c r="C50" s="161" t="s">
        <v>93</v>
      </c>
      <c r="D50" s="161" t="s">
        <v>1214</v>
      </c>
      <c r="E50" s="162" t="n">
        <v>33521</v>
      </c>
    </row>
    <row outlineLevel="0" r="51">
      <c r="A51" s="160" t="s">
        <v>912</v>
      </c>
      <c r="B51" s="161" t="s">
        <v>1445</v>
      </c>
      <c r="C51" s="161" t="s">
        <v>913</v>
      </c>
      <c r="D51" s="161" t="s">
        <v>851</v>
      </c>
      <c r="E51" s="162" t="n">
        <v>711643.74</v>
      </c>
    </row>
    <row outlineLevel="0" r="52">
      <c r="A52" s="160" t="s">
        <v>1211</v>
      </c>
      <c r="B52" s="161" t="s">
        <v>1445</v>
      </c>
      <c r="C52" s="161" t="s">
        <v>913</v>
      </c>
      <c r="D52" s="161" t="s">
        <v>1212</v>
      </c>
      <c r="E52" s="162" t="n">
        <v>711643.74</v>
      </c>
    </row>
    <row outlineLevel="0" r="53">
      <c r="A53" s="160" t="s">
        <v>1213</v>
      </c>
      <c r="B53" s="161" t="s">
        <v>1445</v>
      </c>
      <c r="C53" s="161" t="s">
        <v>913</v>
      </c>
      <c r="D53" s="161" t="s">
        <v>1214</v>
      </c>
      <c r="E53" s="162" t="n">
        <v>711643.74</v>
      </c>
    </row>
    <row ht="102" outlineLevel="0" r="54">
      <c r="A54" s="160" t="s">
        <v>1475</v>
      </c>
      <c r="B54" s="161" t="s">
        <v>1476</v>
      </c>
      <c r="C54" s="161" t="s">
        <v>851</v>
      </c>
      <c r="D54" s="161" t="s">
        <v>851</v>
      </c>
      <c r="E54" s="162" t="n">
        <v>85557530.46</v>
      </c>
    </row>
    <row ht="51" outlineLevel="0" r="55">
      <c r="A55" s="160" t="s">
        <v>862</v>
      </c>
      <c r="B55" s="161" t="s">
        <v>1476</v>
      </c>
      <c r="C55" s="161" t="s">
        <v>505</v>
      </c>
      <c r="D55" s="161" t="s">
        <v>851</v>
      </c>
      <c r="E55" s="162" t="n">
        <v>41164439.27</v>
      </c>
    </row>
    <row outlineLevel="0" r="56">
      <c r="A56" s="160" t="s">
        <v>981</v>
      </c>
      <c r="B56" s="161" t="s">
        <v>1476</v>
      </c>
      <c r="C56" s="161" t="s">
        <v>483</v>
      </c>
      <c r="D56" s="161" t="s">
        <v>851</v>
      </c>
      <c r="E56" s="162" t="n">
        <v>41164439.27</v>
      </c>
    </row>
    <row outlineLevel="0" r="57">
      <c r="A57" s="160" t="s">
        <v>1211</v>
      </c>
      <c r="B57" s="161" t="s">
        <v>1476</v>
      </c>
      <c r="C57" s="161" t="s">
        <v>483</v>
      </c>
      <c r="D57" s="161" t="s">
        <v>1212</v>
      </c>
      <c r="E57" s="162" t="n">
        <v>41164439.27</v>
      </c>
    </row>
    <row outlineLevel="0" r="58">
      <c r="A58" s="160" t="s">
        <v>1471</v>
      </c>
      <c r="B58" s="161" t="s">
        <v>1476</v>
      </c>
      <c r="C58" s="161" t="s">
        <v>483</v>
      </c>
      <c r="D58" s="161" t="s">
        <v>1472</v>
      </c>
      <c r="E58" s="162" t="n">
        <v>41164439.27</v>
      </c>
    </row>
    <row outlineLevel="0" r="59">
      <c r="A59" s="160" t="s">
        <v>1446</v>
      </c>
      <c r="B59" s="161" t="s">
        <v>1476</v>
      </c>
      <c r="C59" s="161" t="s">
        <v>1202</v>
      </c>
      <c r="D59" s="161" t="s">
        <v>851</v>
      </c>
      <c r="E59" s="162" t="n">
        <v>38902.5</v>
      </c>
    </row>
    <row ht="25.5" outlineLevel="0" r="60">
      <c r="A60" s="160" t="s">
        <v>872</v>
      </c>
      <c r="B60" s="161" t="s">
        <v>1476</v>
      </c>
      <c r="C60" s="161" t="s">
        <v>873</v>
      </c>
      <c r="D60" s="161" t="s">
        <v>851</v>
      </c>
      <c r="E60" s="162" t="n">
        <v>43886122.11</v>
      </c>
    </row>
    <row ht="25.5" outlineLevel="0" r="61">
      <c r="A61" s="160" t="s">
        <v>874</v>
      </c>
      <c r="B61" s="161" t="s">
        <v>1476</v>
      </c>
      <c r="C61" s="161" t="s">
        <v>875</v>
      </c>
      <c r="D61" s="161" t="s">
        <v>851</v>
      </c>
      <c r="E61" s="162" t="n">
        <v>43886122.11</v>
      </c>
    </row>
    <row outlineLevel="0" r="62">
      <c r="A62" s="160" t="s">
        <v>1211</v>
      </c>
      <c r="B62" s="161" t="s">
        <v>1476</v>
      </c>
      <c r="C62" s="161" t="s">
        <v>875</v>
      </c>
      <c r="D62" s="161" t="s">
        <v>1212</v>
      </c>
      <c r="E62" s="162" t="n">
        <v>43886122.11</v>
      </c>
    </row>
    <row outlineLevel="0" r="63">
      <c r="A63" s="160" t="s">
        <v>1471</v>
      </c>
      <c r="B63" s="161" t="s">
        <v>1476</v>
      </c>
      <c r="C63" s="161" t="s">
        <v>875</v>
      </c>
      <c r="D63" s="161" t="s">
        <v>1472</v>
      </c>
      <c r="E63" s="162" t="n">
        <v>43886122.11</v>
      </c>
    </row>
    <row outlineLevel="0" r="64">
      <c r="A64" s="160" t="s">
        <v>910</v>
      </c>
      <c r="B64" s="161" t="s">
        <v>1476</v>
      </c>
      <c r="C64" s="161" t="s">
        <v>911</v>
      </c>
      <c r="D64" s="161" t="s">
        <v>851</v>
      </c>
      <c r="E64" s="162" t="n">
        <v>468066.58</v>
      </c>
    </row>
    <row outlineLevel="0" r="65">
      <c r="A65" s="160" t="s">
        <v>942</v>
      </c>
      <c r="B65" s="161" t="s">
        <v>1476</v>
      </c>
      <c r="C65" s="161" t="s">
        <v>93</v>
      </c>
      <c r="D65" s="161" t="s">
        <v>851</v>
      </c>
      <c r="E65" s="162" t="n">
        <v>55233.23</v>
      </c>
    </row>
    <row outlineLevel="0" r="66">
      <c r="A66" s="160" t="s">
        <v>1211</v>
      </c>
      <c r="B66" s="161" t="s">
        <v>1476</v>
      </c>
      <c r="C66" s="161" t="s">
        <v>93</v>
      </c>
      <c r="D66" s="161" t="s">
        <v>1212</v>
      </c>
      <c r="E66" s="162" t="n">
        <v>55233.23</v>
      </c>
    </row>
    <row outlineLevel="0" r="67">
      <c r="A67" s="160" t="s">
        <v>1471</v>
      </c>
      <c r="B67" s="161" t="s">
        <v>1476</v>
      </c>
      <c r="C67" s="161" t="s">
        <v>93</v>
      </c>
      <c r="D67" s="161" t="s">
        <v>1472</v>
      </c>
      <c r="E67" s="162" t="n">
        <v>55233.23</v>
      </c>
    </row>
    <row outlineLevel="0" r="68">
      <c r="A68" s="160" t="s">
        <v>912</v>
      </c>
      <c r="B68" s="161" t="s">
        <v>1476</v>
      </c>
      <c r="C68" s="161" t="s">
        <v>913</v>
      </c>
      <c r="D68" s="161" t="s">
        <v>851</v>
      </c>
      <c r="E68" s="162" t="n">
        <v>412833.35</v>
      </c>
    </row>
    <row outlineLevel="0" r="69">
      <c r="A69" s="160" t="s">
        <v>1211</v>
      </c>
      <c r="B69" s="161" t="s">
        <v>1476</v>
      </c>
      <c r="C69" s="161" t="s">
        <v>913</v>
      </c>
      <c r="D69" s="161" t="s">
        <v>1212</v>
      </c>
      <c r="E69" s="162" t="n">
        <v>412833.35</v>
      </c>
    </row>
    <row outlineLevel="0" r="70">
      <c r="A70" s="160" t="s">
        <v>1471</v>
      </c>
      <c r="B70" s="161" t="s">
        <v>1476</v>
      </c>
      <c r="C70" s="161" t="s">
        <v>913</v>
      </c>
      <c r="D70" s="161" t="s">
        <v>1472</v>
      </c>
      <c r="E70" s="162" t="n">
        <v>412833.35</v>
      </c>
    </row>
    <row ht="102" outlineLevel="0" r="71">
      <c r="A71" s="160" t="s">
        <v>1528</v>
      </c>
      <c r="B71" s="161" t="s">
        <v>1529</v>
      </c>
      <c r="C71" s="161" t="s">
        <v>851</v>
      </c>
      <c r="D71" s="161" t="s">
        <v>851</v>
      </c>
      <c r="E71" s="162" t="n">
        <v>3471400</v>
      </c>
    </row>
    <row ht="25.5" outlineLevel="0" r="72">
      <c r="A72" s="160" t="s">
        <v>1120</v>
      </c>
      <c r="B72" s="161" t="s">
        <v>1529</v>
      </c>
      <c r="C72" s="161" t="s">
        <v>1121</v>
      </c>
      <c r="D72" s="161" t="s">
        <v>851</v>
      </c>
      <c r="E72" s="162" t="n">
        <v>3471400</v>
      </c>
    </row>
    <row outlineLevel="0" r="73">
      <c r="A73" s="160" t="s">
        <v>1247</v>
      </c>
      <c r="B73" s="161" t="s">
        <v>1529</v>
      </c>
      <c r="C73" s="161" t="s">
        <v>1248</v>
      </c>
      <c r="D73" s="161" t="s">
        <v>851</v>
      </c>
      <c r="E73" s="162" t="n">
        <v>3471400</v>
      </c>
    </row>
    <row outlineLevel="0" r="74">
      <c r="A74" s="160" t="s">
        <v>1211</v>
      </c>
      <c r="B74" s="161" t="s">
        <v>1529</v>
      </c>
      <c r="C74" s="161" t="s">
        <v>1248</v>
      </c>
      <c r="D74" s="161" t="s">
        <v>1212</v>
      </c>
      <c r="E74" s="162" t="n">
        <v>3471400</v>
      </c>
    </row>
    <row outlineLevel="0" r="75">
      <c r="A75" s="160" t="s">
        <v>1243</v>
      </c>
      <c r="B75" s="161" t="s">
        <v>1529</v>
      </c>
      <c r="C75" s="161" t="s">
        <v>1248</v>
      </c>
      <c r="D75" s="161" t="s">
        <v>1244</v>
      </c>
      <c r="E75" s="162" t="n">
        <v>3471400</v>
      </c>
    </row>
    <row ht="102" outlineLevel="0" r="76">
      <c r="A76" s="160" t="s">
        <v>1530</v>
      </c>
      <c r="B76" s="161" t="s">
        <v>1531</v>
      </c>
      <c r="C76" s="161" t="s">
        <v>851</v>
      </c>
      <c r="D76" s="161" t="s">
        <v>851</v>
      </c>
      <c r="E76" s="162" t="n">
        <v>17852200</v>
      </c>
    </row>
    <row ht="25.5" outlineLevel="0" r="77">
      <c r="A77" s="160" t="s">
        <v>1120</v>
      </c>
      <c r="B77" s="161" t="s">
        <v>1531</v>
      </c>
      <c r="C77" s="161" t="s">
        <v>1121</v>
      </c>
      <c r="D77" s="161" t="s">
        <v>851</v>
      </c>
      <c r="E77" s="162" t="n">
        <v>17852200</v>
      </c>
    </row>
    <row outlineLevel="0" r="78">
      <c r="A78" s="160" t="s">
        <v>1247</v>
      </c>
      <c r="B78" s="161" t="s">
        <v>1531</v>
      </c>
      <c r="C78" s="161" t="s">
        <v>1248</v>
      </c>
      <c r="D78" s="161" t="s">
        <v>851</v>
      </c>
      <c r="E78" s="162" t="n">
        <v>17852200</v>
      </c>
    </row>
    <row outlineLevel="0" r="79">
      <c r="A79" s="160" t="s">
        <v>1211</v>
      </c>
      <c r="B79" s="161" t="s">
        <v>1531</v>
      </c>
      <c r="C79" s="161" t="s">
        <v>1248</v>
      </c>
      <c r="D79" s="161" t="s">
        <v>1212</v>
      </c>
      <c r="E79" s="162" t="n">
        <v>16484100</v>
      </c>
    </row>
    <row outlineLevel="0" r="80">
      <c r="A80" s="160" t="s">
        <v>1243</v>
      </c>
      <c r="B80" s="161" t="s">
        <v>1531</v>
      </c>
      <c r="C80" s="161" t="s">
        <v>1248</v>
      </c>
      <c r="D80" s="161" t="s">
        <v>1244</v>
      </c>
      <c r="E80" s="162" t="n">
        <v>16484100</v>
      </c>
    </row>
    <row outlineLevel="0" r="81">
      <c r="A81" s="160" t="s">
        <v>1231</v>
      </c>
      <c r="B81" s="161" t="s">
        <v>1531</v>
      </c>
      <c r="C81" s="161" t="s">
        <v>1248</v>
      </c>
      <c r="D81" s="161" t="s">
        <v>1232</v>
      </c>
      <c r="E81" s="162" t="n">
        <v>1368100</v>
      </c>
    </row>
    <row outlineLevel="0" r="82">
      <c r="A82" s="160" t="s">
        <v>1392</v>
      </c>
      <c r="B82" s="161" t="s">
        <v>1531</v>
      </c>
      <c r="C82" s="161" t="s">
        <v>1248</v>
      </c>
      <c r="D82" s="161" t="s">
        <v>1393</v>
      </c>
      <c r="E82" s="162" t="n">
        <v>1368100</v>
      </c>
    </row>
    <row ht="127.5" outlineLevel="0" r="83">
      <c r="A83" s="160" t="s">
        <v>1532</v>
      </c>
      <c r="B83" s="161" t="s">
        <v>1533</v>
      </c>
      <c r="C83" s="161" t="s">
        <v>851</v>
      </c>
      <c r="D83" s="161" t="s">
        <v>851</v>
      </c>
      <c r="E83" s="162" t="n">
        <v>651000</v>
      </c>
    </row>
    <row ht="25.5" outlineLevel="0" r="84">
      <c r="A84" s="160" t="s">
        <v>1120</v>
      </c>
      <c r="B84" s="161" t="s">
        <v>1533</v>
      </c>
      <c r="C84" s="161" t="s">
        <v>1121</v>
      </c>
      <c r="D84" s="161" t="s">
        <v>851</v>
      </c>
      <c r="E84" s="162" t="n">
        <v>651000</v>
      </c>
    </row>
    <row outlineLevel="0" r="85">
      <c r="A85" s="160" t="s">
        <v>1247</v>
      </c>
      <c r="B85" s="161" t="s">
        <v>1533</v>
      </c>
      <c r="C85" s="161" t="s">
        <v>1248</v>
      </c>
      <c r="D85" s="161" t="s">
        <v>851</v>
      </c>
      <c r="E85" s="162" t="n">
        <v>651000</v>
      </c>
    </row>
    <row outlineLevel="0" r="86">
      <c r="A86" s="160" t="s">
        <v>1211</v>
      </c>
      <c r="B86" s="161" t="s">
        <v>1533</v>
      </c>
      <c r="C86" s="161" t="s">
        <v>1248</v>
      </c>
      <c r="D86" s="161" t="s">
        <v>1212</v>
      </c>
      <c r="E86" s="162" t="n">
        <v>651000</v>
      </c>
    </row>
    <row outlineLevel="0" r="87">
      <c r="A87" s="160" t="s">
        <v>1243</v>
      </c>
      <c r="B87" s="161" t="s">
        <v>1533</v>
      </c>
      <c r="C87" s="161" t="s">
        <v>1248</v>
      </c>
      <c r="D87" s="161" t="s">
        <v>1244</v>
      </c>
      <c r="E87" s="162" t="n">
        <v>651000</v>
      </c>
    </row>
    <row ht="153" outlineLevel="0" r="88">
      <c r="A88" s="160" t="s">
        <v>1534</v>
      </c>
      <c r="B88" s="161" t="s">
        <v>1535</v>
      </c>
      <c r="C88" s="161" t="s">
        <v>851</v>
      </c>
      <c r="D88" s="161" t="s">
        <v>851</v>
      </c>
      <c r="E88" s="162" t="n">
        <v>1411400</v>
      </c>
    </row>
    <row ht="25.5" outlineLevel="0" r="89">
      <c r="A89" s="160" t="s">
        <v>1120</v>
      </c>
      <c r="B89" s="161" t="s">
        <v>1535</v>
      </c>
      <c r="C89" s="161" t="s">
        <v>1121</v>
      </c>
      <c r="D89" s="161" t="s">
        <v>851</v>
      </c>
      <c r="E89" s="162" t="n">
        <v>1411400</v>
      </c>
    </row>
    <row outlineLevel="0" r="90">
      <c r="A90" s="160" t="s">
        <v>1247</v>
      </c>
      <c r="B90" s="161" t="s">
        <v>1535</v>
      </c>
      <c r="C90" s="161" t="s">
        <v>1248</v>
      </c>
      <c r="D90" s="161" t="s">
        <v>851</v>
      </c>
      <c r="E90" s="162" t="n">
        <v>1411400</v>
      </c>
    </row>
    <row outlineLevel="0" r="91">
      <c r="A91" s="160" t="s">
        <v>1211</v>
      </c>
      <c r="B91" s="161" t="s">
        <v>1535</v>
      </c>
      <c r="C91" s="161" t="s">
        <v>1248</v>
      </c>
      <c r="D91" s="161" t="s">
        <v>1212</v>
      </c>
      <c r="E91" s="162" t="n">
        <v>1411400</v>
      </c>
    </row>
    <row outlineLevel="0" r="92">
      <c r="A92" s="160" t="s">
        <v>1243</v>
      </c>
      <c r="B92" s="161" t="s">
        <v>1535</v>
      </c>
      <c r="C92" s="161" t="s">
        <v>1248</v>
      </c>
      <c r="D92" s="161" t="s">
        <v>1244</v>
      </c>
      <c r="E92" s="162" t="n">
        <v>1411400</v>
      </c>
    </row>
    <row ht="102" outlineLevel="0" r="93">
      <c r="A93" s="160" t="s">
        <v>1558</v>
      </c>
      <c r="B93" s="161" t="s">
        <v>1559</v>
      </c>
      <c r="C93" s="161" t="s">
        <v>851</v>
      </c>
      <c r="D93" s="161" t="s">
        <v>851</v>
      </c>
      <c r="E93" s="162" t="n">
        <v>1298000</v>
      </c>
    </row>
    <row ht="25.5" outlineLevel="0" r="94">
      <c r="A94" s="160" t="s">
        <v>1120</v>
      </c>
      <c r="B94" s="161" t="s">
        <v>1559</v>
      </c>
      <c r="C94" s="161" t="s">
        <v>1121</v>
      </c>
      <c r="D94" s="161" t="s">
        <v>851</v>
      </c>
      <c r="E94" s="162" t="n">
        <v>1298000</v>
      </c>
    </row>
    <row outlineLevel="0" r="95">
      <c r="A95" s="160" t="s">
        <v>1247</v>
      </c>
      <c r="B95" s="161" t="s">
        <v>1559</v>
      </c>
      <c r="C95" s="161" t="s">
        <v>1248</v>
      </c>
      <c r="D95" s="161" t="s">
        <v>851</v>
      </c>
      <c r="E95" s="162" t="n">
        <v>1298000</v>
      </c>
    </row>
    <row outlineLevel="0" r="96">
      <c r="A96" s="160" t="s">
        <v>1211</v>
      </c>
      <c r="B96" s="161" t="s">
        <v>1559</v>
      </c>
      <c r="C96" s="161" t="s">
        <v>1248</v>
      </c>
      <c r="D96" s="161" t="s">
        <v>1212</v>
      </c>
      <c r="E96" s="162" t="n">
        <v>1298000</v>
      </c>
    </row>
    <row outlineLevel="0" r="97">
      <c r="A97" s="160" t="s">
        <v>1219</v>
      </c>
      <c r="B97" s="161" t="s">
        <v>1559</v>
      </c>
      <c r="C97" s="161" t="s">
        <v>1248</v>
      </c>
      <c r="D97" s="161" t="s">
        <v>1220</v>
      </c>
      <c r="E97" s="162" t="n">
        <v>1298000</v>
      </c>
    </row>
    <row ht="127.5" outlineLevel="0" r="98">
      <c r="A98" s="160" t="s">
        <v>1447</v>
      </c>
      <c r="B98" s="161" t="s">
        <v>1448</v>
      </c>
      <c r="C98" s="161" t="s">
        <v>851</v>
      </c>
      <c r="D98" s="161" t="s">
        <v>851</v>
      </c>
      <c r="E98" s="162" t="n">
        <v>74916460.11</v>
      </c>
    </row>
    <row ht="51" outlineLevel="0" r="99">
      <c r="A99" s="160" t="s">
        <v>862</v>
      </c>
      <c r="B99" s="161" t="s">
        <v>1448</v>
      </c>
      <c r="C99" s="161" t="s">
        <v>505</v>
      </c>
      <c r="D99" s="161" t="s">
        <v>851</v>
      </c>
      <c r="E99" s="162" t="n">
        <v>74916460.11</v>
      </c>
    </row>
    <row outlineLevel="0" r="100">
      <c r="A100" s="160" t="s">
        <v>981</v>
      </c>
      <c r="B100" s="161" t="s">
        <v>1448</v>
      </c>
      <c r="C100" s="161" t="s">
        <v>483</v>
      </c>
      <c r="D100" s="161" t="s">
        <v>851</v>
      </c>
      <c r="E100" s="162" t="n">
        <v>74916460.11</v>
      </c>
    </row>
    <row outlineLevel="0" r="101">
      <c r="A101" s="160" t="s">
        <v>1211</v>
      </c>
      <c r="B101" s="161" t="s">
        <v>1448</v>
      </c>
      <c r="C101" s="161" t="s">
        <v>483</v>
      </c>
      <c r="D101" s="161" t="s">
        <v>1212</v>
      </c>
      <c r="E101" s="162" t="n">
        <v>74916460.11</v>
      </c>
    </row>
    <row outlineLevel="0" r="102">
      <c r="A102" s="160" t="s">
        <v>1213</v>
      </c>
      <c r="B102" s="161" t="s">
        <v>1448</v>
      </c>
      <c r="C102" s="161" t="s">
        <v>483</v>
      </c>
      <c r="D102" s="161" t="s">
        <v>1214</v>
      </c>
      <c r="E102" s="162" t="n">
        <v>74916460.11</v>
      </c>
    </row>
    <row ht="140.25" outlineLevel="0" r="103">
      <c r="A103" s="160" t="s">
        <v>1477</v>
      </c>
      <c r="B103" s="161" t="s">
        <v>1478</v>
      </c>
      <c r="C103" s="161" t="s">
        <v>851</v>
      </c>
      <c r="D103" s="161" t="s">
        <v>851</v>
      </c>
      <c r="E103" s="162" t="n">
        <v>63919120.37</v>
      </c>
    </row>
    <row ht="51" outlineLevel="0" r="104">
      <c r="A104" s="160" t="s">
        <v>862</v>
      </c>
      <c r="B104" s="161" t="s">
        <v>1478</v>
      </c>
      <c r="C104" s="161" t="s">
        <v>505</v>
      </c>
      <c r="D104" s="161" t="s">
        <v>851</v>
      </c>
      <c r="E104" s="162" t="n">
        <v>63919120.37</v>
      </c>
    </row>
    <row outlineLevel="0" r="105">
      <c r="A105" s="160" t="s">
        <v>981</v>
      </c>
      <c r="B105" s="161" t="s">
        <v>1478</v>
      </c>
      <c r="C105" s="161" t="s">
        <v>483</v>
      </c>
      <c r="D105" s="161" t="s">
        <v>851</v>
      </c>
      <c r="E105" s="162" t="n">
        <v>63919120.37</v>
      </c>
    </row>
    <row outlineLevel="0" r="106">
      <c r="A106" s="160" t="s">
        <v>1211</v>
      </c>
      <c r="B106" s="161" t="s">
        <v>1478</v>
      </c>
      <c r="C106" s="161" t="s">
        <v>483</v>
      </c>
      <c r="D106" s="161" t="s">
        <v>1212</v>
      </c>
      <c r="E106" s="162" t="n">
        <v>63919120.37</v>
      </c>
    </row>
    <row outlineLevel="0" r="107">
      <c r="A107" s="160" t="s">
        <v>1471</v>
      </c>
      <c r="B107" s="161" t="s">
        <v>1478</v>
      </c>
      <c r="C107" s="161" t="s">
        <v>483</v>
      </c>
      <c r="D107" s="161" t="s">
        <v>1472</v>
      </c>
      <c r="E107" s="162" t="n">
        <v>63919120.37</v>
      </c>
    </row>
    <row ht="127.5" outlineLevel="0" r="108">
      <c r="A108" s="160" t="s">
        <v>1536</v>
      </c>
      <c r="B108" s="161" t="s">
        <v>1537</v>
      </c>
      <c r="C108" s="161" t="s">
        <v>851</v>
      </c>
      <c r="D108" s="161" t="s">
        <v>851</v>
      </c>
      <c r="E108" s="162" t="n">
        <v>8088931.12</v>
      </c>
    </row>
    <row ht="25.5" outlineLevel="0" r="109">
      <c r="A109" s="160" t="s">
        <v>1120</v>
      </c>
      <c r="B109" s="161" t="s">
        <v>1537</v>
      </c>
      <c r="C109" s="161" t="s">
        <v>1121</v>
      </c>
      <c r="D109" s="161" t="s">
        <v>851</v>
      </c>
      <c r="E109" s="162" t="n">
        <v>8088931.12</v>
      </c>
    </row>
    <row outlineLevel="0" r="110">
      <c r="A110" s="160" t="s">
        <v>1247</v>
      </c>
      <c r="B110" s="161" t="s">
        <v>1537</v>
      </c>
      <c r="C110" s="161" t="s">
        <v>1248</v>
      </c>
      <c r="D110" s="161" t="s">
        <v>851</v>
      </c>
      <c r="E110" s="162" t="n">
        <v>8088931.12</v>
      </c>
    </row>
    <row outlineLevel="0" r="111">
      <c r="A111" s="160" t="s">
        <v>1211</v>
      </c>
      <c r="B111" s="161" t="s">
        <v>1537</v>
      </c>
      <c r="C111" s="161" t="s">
        <v>1248</v>
      </c>
      <c r="D111" s="161" t="s">
        <v>1212</v>
      </c>
      <c r="E111" s="162" t="n">
        <v>8088931.12</v>
      </c>
    </row>
    <row outlineLevel="0" r="112">
      <c r="A112" s="160" t="s">
        <v>1243</v>
      </c>
      <c r="B112" s="161" t="s">
        <v>1537</v>
      </c>
      <c r="C112" s="161" t="s">
        <v>1248</v>
      </c>
      <c r="D112" s="161" t="s">
        <v>1244</v>
      </c>
      <c r="E112" s="162" t="n">
        <v>8088931.12</v>
      </c>
    </row>
    <row ht="140.25" outlineLevel="0" r="113">
      <c r="A113" s="160" t="s">
        <v>1560</v>
      </c>
      <c r="B113" s="161" t="s">
        <v>1561</v>
      </c>
      <c r="C113" s="161" t="s">
        <v>851</v>
      </c>
      <c r="D113" s="161" t="s">
        <v>851</v>
      </c>
      <c r="E113" s="162" t="n">
        <v>1690000</v>
      </c>
    </row>
    <row ht="25.5" outlineLevel="0" r="114">
      <c r="A114" s="160" t="s">
        <v>1120</v>
      </c>
      <c r="B114" s="161" t="s">
        <v>1561</v>
      </c>
      <c r="C114" s="161" t="s">
        <v>1121</v>
      </c>
      <c r="D114" s="161" t="s">
        <v>851</v>
      </c>
      <c r="E114" s="162" t="n">
        <v>1690000</v>
      </c>
    </row>
    <row outlineLevel="0" r="115">
      <c r="A115" s="160" t="s">
        <v>1247</v>
      </c>
      <c r="B115" s="161" t="s">
        <v>1561</v>
      </c>
      <c r="C115" s="161" t="s">
        <v>1248</v>
      </c>
      <c r="D115" s="161" t="s">
        <v>851</v>
      </c>
      <c r="E115" s="162" t="n">
        <v>1690000</v>
      </c>
    </row>
    <row outlineLevel="0" r="116">
      <c r="A116" s="160" t="s">
        <v>1211</v>
      </c>
      <c r="B116" s="161" t="s">
        <v>1561</v>
      </c>
      <c r="C116" s="161" t="s">
        <v>1248</v>
      </c>
      <c r="D116" s="161" t="s">
        <v>1212</v>
      </c>
      <c r="E116" s="162" t="n">
        <v>1690000</v>
      </c>
    </row>
    <row outlineLevel="0" r="117">
      <c r="A117" s="160" t="s">
        <v>1219</v>
      </c>
      <c r="B117" s="161" t="s">
        <v>1561</v>
      </c>
      <c r="C117" s="161" t="s">
        <v>1248</v>
      </c>
      <c r="D117" s="161" t="s">
        <v>1220</v>
      </c>
      <c r="E117" s="162" t="n">
        <v>1690000</v>
      </c>
    </row>
    <row ht="76.5" outlineLevel="0" r="118">
      <c r="A118" s="160" t="s">
        <v>1538</v>
      </c>
      <c r="B118" s="161" t="s">
        <v>1539</v>
      </c>
      <c r="C118" s="161" t="s">
        <v>851</v>
      </c>
      <c r="D118" s="161" t="s">
        <v>851</v>
      </c>
      <c r="E118" s="162" t="n">
        <v>15752100</v>
      </c>
    </row>
    <row ht="25.5" outlineLevel="0" r="119">
      <c r="A119" s="160" t="s">
        <v>1120</v>
      </c>
      <c r="B119" s="161" t="s">
        <v>1539</v>
      </c>
      <c r="C119" s="161" t="s">
        <v>1121</v>
      </c>
      <c r="D119" s="161" t="s">
        <v>851</v>
      </c>
      <c r="E119" s="162" t="n">
        <v>15645943.03</v>
      </c>
    </row>
    <row outlineLevel="0" r="120">
      <c r="A120" s="160" t="s">
        <v>1247</v>
      </c>
      <c r="B120" s="161" t="s">
        <v>1539</v>
      </c>
      <c r="C120" s="161" t="s">
        <v>1248</v>
      </c>
      <c r="D120" s="161" t="s">
        <v>851</v>
      </c>
      <c r="E120" s="162" t="n">
        <v>15450887.71</v>
      </c>
    </row>
    <row outlineLevel="0" r="121">
      <c r="A121" s="160" t="s">
        <v>1211</v>
      </c>
      <c r="B121" s="161" t="s">
        <v>1539</v>
      </c>
      <c r="C121" s="161" t="s">
        <v>1248</v>
      </c>
      <c r="D121" s="161" t="s">
        <v>1212</v>
      </c>
      <c r="E121" s="162" t="n">
        <v>15450887.71</v>
      </c>
    </row>
    <row outlineLevel="0" r="122">
      <c r="A122" s="160" t="s">
        <v>1243</v>
      </c>
      <c r="B122" s="161" t="s">
        <v>1539</v>
      </c>
      <c r="C122" s="161" t="s">
        <v>1248</v>
      </c>
      <c r="D122" s="161" t="s">
        <v>1244</v>
      </c>
      <c r="E122" s="162" t="n">
        <v>15450887.71</v>
      </c>
    </row>
    <row outlineLevel="0" r="123">
      <c r="A123" s="160" t="s">
        <v>1542</v>
      </c>
      <c r="B123" s="161" t="s">
        <v>1539</v>
      </c>
      <c r="C123" s="161" t="s">
        <v>1543</v>
      </c>
      <c r="D123" s="161" t="s">
        <v>851</v>
      </c>
      <c r="E123" s="162" t="n">
        <v>29283.97</v>
      </c>
    </row>
    <row outlineLevel="0" r="124">
      <c r="A124" s="160" t="s">
        <v>1211</v>
      </c>
      <c r="B124" s="161" t="s">
        <v>1539</v>
      </c>
      <c r="C124" s="161" t="s">
        <v>1543</v>
      </c>
      <c r="D124" s="161" t="s">
        <v>1212</v>
      </c>
      <c r="E124" s="162" t="n">
        <v>29283.97</v>
      </c>
    </row>
    <row outlineLevel="0" r="125">
      <c r="A125" s="160" t="s">
        <v>1243</v>
      </c>
      <c r="B125" s="161" t="s">
        <v>1539</v>
      </c>
      <c r="C125" s="161" t="s">
        <v>1543</v>
      </c>
      <c r="D125" s="161" t="s">
        <v>1244</v>
      </c>
      <c r="E125" s="162" t="n">
        <v>29283.97</v>
      </c>
    </row>
    <row ht="51" outlineLevel="0" r="126">
      <c r="A126" s="160" t="s">
        <v>1122</v>
      </c>
      <c r="B126" s="161" t="s">
        <v>1539</v>
      </c>
      <c r="C126" s="161" t="s">
        <v>1123</v>
      </c>
      <c r="D126" s="161" t="s">
        <v>851</v>
      </c>
      <c r="E126" s="162" t="n">
        <v>165771.35</v>
      </c>
    </row>
    <row outlineLevel="0" r="127">
      <c r="A127" s="160" t="s">
        <v>1211</v>
      </c>
      <c r="B127" s="161" t="s">
        <v>1539</v>
      </c>
      <c r="C127" s="161" t="s">
        <v>1123</v>
      </c>
      <c r="D127" s="161" t="s">
        <v>1212</v>
      </c>
      <c r="E127" s="162" t="n">
        <v>165771.35</v>
      </c>
    </row>
    <row outlineLevel="0" r="128">
      <c r="A128" s="160" t="s">
        <v>1243</v>
      </c>
      <c r="B128" s="161" t="s">
        <v>1539</v>
      </c>
      <c r="C128" s="161" t="s">
        <v>1123</v>
      </c>
      <c r="D128" s="161" t="s">
        <v>1244</v>
      </c>
      <c r="E128" s="162" t="n">
        <v>165771.35</v>
      </c>
    </row>
    <row outlineLevel="0" r="129">
      <c r="A129" s="160" t="s">
        <v>910</v>
      </c>
      <c r="B129" s="161" t="s">
        <v>1539</v>
      </c>
      <c r="C129" s="161" t="s">
        <v>911</v>
      </c>
      <c r="D129" s="161" t="s">
        <v>851</v>
      </c>
      <c r="E129" s="162" t="n">
        <v>106156.97</v>
      </c>
    </row>
    <row ht="38.25" outlineLevel="0" r="130">
      <c r="A130" s="160" t="s">
        <v>1034</v>
      </c>
      <c r="B130" s="161" t="s">
        <v>1539</v>
      </c>
      <c r="C130" s="161" t="s">
        <v>87</v>
      </c>
      <c r="D130" s="161" t="s">
        <v>851</v>
      </c>
      <c r="E130" s="162" t="n">
        <v>106156.97</v>
      </c>
    </row>
    <row outlineLevel="0" r="131">
      <c r="A131" s="160" t="s">
        <v>1211</v>
      </c>
      <c r="B131" s="161" t="s">
        <v>1539</v>
      </c>
      <c r="C131" s="161" t="s">
        <v>87</v>
      </c>
      <c r="D131" s="161" t="s">
        <v>1212</v>
      </c>
      <c r="E131" s="162" t="n">
        <v>106156.97</v>
      </c>
    </row>
    <row outlineLevel="0" r="132">
      <c r="A132" s="160" t="s">
        <v>1243</v>
      </c>
      <c r="B132" s="161" t="s">
        <v>1539</v>
      </c>
      <c r="C132" s="161" t="s">
        <v>87</v>
      </c>
      <c r="D132" s="161" t="s">
        <v>1244</v>
      </c>
      <c r="E132" s="162" t="n">
        <v>106156.97</v>
      </c>
    </row>
    <row ht="114.75" outlineLevel="0" r="133">
      <c r="A133" s="160" t="s">
        <v>1449</v>
      </c>
      <c r="B133" s="161" t="s">
        <v>1450</v>
      </c>
      <c r="C133" s="161" t="s">
        <v>851</v>
      </c>
      <c r="D133" s="161" t="s">
        <v>851</v>
      </c>
      <c r="E133" s="162" t="n">
        <v>20000</v>
      </c>
    </row>
    <row ht="25.5" outlineLevel="0" r="134">
      <c r="A134" s="160" t="s">
        <v>872</v>
      </c>
      <c r="B134" s="161" t="s">
        <v>1450</v>
      </c>
      <c r="C134" s="161" t="s">
        <v>873</v>
      </c>
      <c r="D134" s="161" t="s">
        <v>851</v>
      </c>
      <c r="E134" s="162" t="n">
        <v>20000</v>
      </c>
    </row>
    <row ht="25.5" outlineLevel="0" r="135">
      <c r="A135" s="160" t="s">
        <v>874</v>
      </c>
      <c r="B135" s="161" t="s">
        <v>1450</v>
      </c>
      <c r="C135" s="161" t="s">
        <v>875</v>
      </c>
      <c r="D135" s="161" t="s">
        <v>851</v>
      </c>
      <c r="E135" s="162" t="n">
        <v>20000</v>
      </c>
    </row>
    <row outlineLevel="0" r="136">
      <c r="A136" s="160" t="s">
        <v>1211</v>
      </c>
      <c r="B136" s="161" t="s">
        <v>1450</v>
      </c>
      <c r="C136" s="161" t="s">
        <v>875</v>
      </c>
      <c r="D136" s="161" t="s">
        <v>1212</v>
      </c>
      <c r="E136" s="162" t="n">
        <v>20000</v>
      </c>
    </row>
    <row outlineLevel="0" r="137">
      <c r="A137" s="160" t="s">
        <v>1213</v>
      </c>
      <c r="B137" s="161" t="s">
        <v>1450</v>
      </c>
      <c r="C137" s="161" t="s">
        <v>875</v>
      </c>
      <c r="D137" s="161" t="s">
        <v>1214</v>
      </c>
      <c r="E137" s="162" t="n">
        <v>20000</v>
      </c>
    </row>
    <row ht="114.75" outlineLevel="0" r="138">
      <c r="A138" s="160" t="s">
        <v>1479</v>
      </c>
      <c r="B138" s="161" t="s">
        <v>1480</v>
      </c>
      <c r="C138" s="161" t="s">
        <v>851</v>
      </c>
      <c r="D138" s="161" t="s">
        <v>851</v>
      </c>
      <c r="E138" s="162" t="n">
        <v>5935756</v>
      </c>
    </row>
    <row ht="51" outlineLevel="0" r="139">
      <c r="A139" s="160" t="s">
        <v>862</v>
      </c>
      <c r="B139" s="161" t="s">
        <v>1480</v>
      </c>
      <c r="C139" s="161" t="s">
        <v>505</v>
      </c>
      <c r="D139" s="161" t="s">
        <v>851</v>
      </c>
      <c r="E139" s="162" t="n">
        <v>1311185.66</v>
      </c>
    </row>
    <row outlineLevel="0" r="140">
      <c r="A140" s="160" t="s">
        <v>981</v>
      </c>
      <c r="B140" s="161" t="s">
        <v>1480</v>
      </c>
      <c r="C140" s="161" t="s">
        <v>483</v>
      </c>
      <c r="D140" s="161" t="s">
        <v>851</v>
      </c>
      <c r="E140" s="162" t="n">
        <v>1311185.66</v>
      </c>
    </row>
    <row outlineLevel="0" r="141">
      <c r="A141" s="160" t="s">
        <v>1211</v>
      </c>
      <c r="B141" s="161" t="s">
        <v>1480</v>
      </c>
      <c r="C141" s="161" t="s">
        <v>483</v>
      </c>
      <c r="D141" s="161" t="s">
        <v>1212</v>
      </c>
      <c r="E141" s="162" t="n">
        <v>1311185.66</v>
      </c>
    </row>
    <row outlineLevel="0" r="142">
      <c r="A142" s="160" t="s">
        <v>1471</v>
      </c>
      <c r="B142" s="161" t="s">
        <v>1480</v>
      </c>
      <c r="C142" s="161" t="s">
        <v>483</v>
      </c>
      <c r="D142" s="161" t="s">
        <v>1472</v>
      </c>
      <c r="E142" s="162" t="n">
        <v>1311185.66</v>
      </c>
    </row>
    <row ht="25.5" outlineLevel="0" r="143">
      <c r="A143" s="160" t="s">
        <v>872</v>
      </c>
      <c r="B143" s="161" t="s">
        <v>1480</v>
      </c>
      <c r="C143" s="161" t="s">
        <v>873</v>
      </c>
      <c r="D143" s="161" t="s">
        <v>851</v>
      </c>
      <c r="E143" s="162" t="n">
        <v>4624570.34</v>
      </c>
    </row>
    <row ht="25.5" outlineLevel="0" r="144">
      <c r="A144" s="160" t="s">
        <v>874</v>
      </c>
      <c r="B144" s="161" t="s">
        <v>1480</v>
      </c>
      <c r="C144" s="161" t="s">
        <v>875</v>
      </c>
      <c r="D144" s="161" t="s">
        <v>851</v>
      </c>
      <c r="E144" s="162" t="n">
        <v>4624570.34</v>
      </c>
    </row>
    <row outlineLevel="0" r="145">
      <c r="A145" s="160" t="s">
        <v>1211</v>
      </c>
      <c r="B145" s="161" t="s">
        <v>1480</v>
      </c>
      <c r="C145" s="161" t="s">
        <v>875</v>
      </c>
      <c r="D145" s="161" t="s">
        <v>1212</v>
      </c>
      <c r="E145" s="162" t="n">
        <v>4624570.34</v>
      </c>
    </row>
    <row outlineLevel="0" r="146">
      <c r="A146" s="160" t="s">
        <v>1471</v>
      </c>
      <c r="B146" s="161" t="s">
        <v>1480</v>
      </c>
      <c r="C146" s="161" t="s">
        <v>875</v>
      </c>
      <c r="D146" s="161" t="s">
        <v>1472</v>
      </c>
      <c r="E146" s="162" t="n">
        <v>4624570.34</v>
      </c>
    </row>
    <row ht="114.75" outlineLevel="0" r="147">
      <c r="A147" s="160" t="s">
        <v>1546</v>
      </c>
      <c r="B147" s="161" t="s">
        <v>1547</v>
      </c>
      <c r="C147" s="161" t="s">
        <v>851</v>
      </c>
      <c r="D147" s="161" t="s">
        <v>851</v>
      </c>
      <c r="E147" s="162" t="n">
        <v>78700</v>
      </c>
    </row>
    <row ht="25.5" outlineLevel="0" r="148">
      <c r="A148" s="160" t="s">
        <v>1120</v>
      </c>
      <c r="B148" s="161" t="s">
        <v>1547</v>
      </c>
      <c r="C148" s="161" t="s">
        <v>1121</v>
      </c>
      <c r="D148" s="161" t="s">
        <v>851</v>
      </c>
      <c r="E148" s="162" t="n">
        <v>78700</v>
      </c>
    </row>
    <row outlineLevel="0" r="149">
      <c r="A149" s="160" t="s">
        <v>1247</v>
      </c>
      <c r="B149" s="161" t="s">
        <v>1547</v>
      </c>
      <c r="C149" s="161" t="s">
        <v>1248</v>
      </c>
      <c r="D149" s="161" t="s">
        <v>851</v>
      </c>
      <c r="E149" s="162" t="n">
        <v>78700</v>
      </c>
    </row>
    <row outlineLevel="0" r="150">
      <c r="A150" s="160" t="s">
        <v>1211</v>
      </c>
      <c r="B150" s="161" t="s">
        <v>1547</v>
      </c>
      <c r="C150" s="161" t="s">
        <v>1248</v>
      </c>
      <c r="D150" s="161" t="s">
        <v>1212</v>
      </c>
      <c r="E150" s="162" t="n">
        <v>78700</v>
      </c>
    </row>
    <row outlineLevel="0" r="151">
      <c r="A151" s="160" t="s">
        <v>1243</v>
      </c>
      <c r="B151" s="161" t="s">
        <v>1547</v>
      </c>
      <c r="C151" s="161" t="s">
        <v>1248</v>
      </c>
      <c r="D151" s="161" t="s">
        <v>1244</v>
      </c>
      <c r="E151" s="162" t="n">
        <v>78700</v>
      </c>
    </row>
    <row ht="102" outlineLevel="0" r="152">
      <c r="A152" s="160" t="s">
        <v>1451</v>
      </c>
      <c r="B152" s="161" t="s">
        <v>1452</v>
      </c>
      <c r="C152" s="161" t="s">
        <v>851</v>
      </c>
      <c r="D152" s="161" t="s">
        <v>851</v>
      </c>
      <c r="E152" s="162" t="n">
        <v>852905.49</v>
      </c>
    </row>
    <row ht="51" outlineLevel="0" r="153">
      <c r="A153" s="160" t="s">
        <v>862</v>
      </c>
      <c r="B153" s="161" t="s">
        <v>1452</v>
      </c>
      <c r="C153" s="161" t="s">
        <v>505</v>
      </c>
      <c r="D153" s="161" t="s">
        <v>851</v>
      </c>
      <c r="E153" s="162" t="n">
        <v>852905.49</v>
      </c>
    </row>
    <row outlineLevel="0" r="154">
      <c r="A154" s="160" t="s">
        <v>981</v>
      </c>
      <c r="B154" s="161" t="s">
        <v>1452</v>
      </c>
      <c r="C154" s="161" t="s">
        <v>483</v>
      </c>
      <c r="D154" s="161" t="s">
        <v>851</v>
      </c>
      <c r="E154" s="162" t="n">
        <v>852905.49</v>
      </c>
    </row>
    <row outlineLevel="0" r="155">
      <c r="A155" s="160" t="s">
        <v>1211</v>
      </c>
      <c r="B155" s="161" t="s">
        <v>1452</v>
      </c>
      <c r="C155" s="161" t="s">
        <v>483</v>
      </c>
      <c r="D155" s="161" t="s">
        <v>1212</v>
      </c>
      <c r="E155" s="162" t="n">
        <v>852905.49</v>
      </c>
    </row>
    <row outlineLevel="0" r="156">
      <c r="A156" s="160" t="s">
        <v>1213</v>
      </c>
      <c r="B156" s="161" t="s">
        <v>1452</v>
      </c>
      <c r="C156" s="161" t="s">
        <v>483</v>
      </c>
      <c r="D156" s="161" t="s">
        <v>1214</v>
      </c>
      <c r="E156" s="162" t="n">
        <v>852905.49</v>
      </c>
    </row>
    <row ht="102" outlineLevel="0" r="157">
      <c r="A157" s="160" t="s">
        <v>1483</v>
      </c>
      <c r="B157" s="161" t="s">
        <v>1484</v>
      </c>
      <c r="C157" s="161" t="s">
        <v>851</v>
      </c>
      <c r="D157" s="161" t="s">
        <v>851</v>
      </c>
      <c r="E157" s="162" t="n">
        <v>720056.04</v>
      </c>
    </row>
    <row ht="51" outlineLevel="0" r="158">
      <c r="A158" s="160" t="s">
        <v>862</v>
      </c>
      <c r="B158" s="161" t="s">
        <v>1484</v>
      </c>
      <c r="C158" s="161" t="s">
        <v>505</v>
      </c>
      <c r="D158" s="161" t="s">
        <v>851</v>
      </c>
      <c r="E158" s="162" t="n">
        <v>720056.04</v>
      </c>
    </row>
    <row outlineLevel="0" r="159">
      <c r="A159" s="160" t="s">
        <v>981</v>
      </c>
      <c r="B159" s="161" t="s">
        <v>1484</v>
      </c>
      <c r="C159" s="161" t="s">
        <v>483</v>
      </c>
      <c r="D159" s="161" t="s">
        <v>851</v>
      </c>
      <c r="E159" s="162" t="n">
        <v>720056.04</v>
      </c>
    </row>
    <row outlineLevel="0" r="160">
      <c r="A160" s="160" t="s">
        <v>1211</v>
      </c>
      <c r="B160" s="161" t="s">
        <v>1484</v>
      </c>
      <c r="C160" s="161" t="s">
        <v>483</v>
      </c>
      <c r="D160" s="161" t="s">
        <v>1212</v>
      </c>
      <c r="E160" s="162" t="n">
        <v>720056.04</v>
      </c>
    </row>
    <row outlineLevel="0" r="161">
      <c r="A161" s="160" t="s">
        <v>1471</v>
      </c>
      <c r="B161" s="161" t="s">
        <v>1484</v>
      </c>
      <c r="C161" s="161" t="s">
        <v>483</v>
      </c>
      <c r="D161" s="161" t="s">
        <v>1472</v>
      </c>
      <c r="E161" s="162" t="n">
        <v>720056.04</v>
      </c>
    </row>
    <row ht="102" outlineLevel="0" r="162">
      <c r="A162" s="160" t="s">
        <v>1548</v>
      </c>
      <c r="B162" s="161" t="s">
        <v>1549</v>
      </c>
      <c r="C162" s="161" t="s">
        <v>851</v>
      </c>
      <c r="D162" s="161" t="s">
        <v>851</v>
      </c>
      <c r="E162" s="162" t="n">
        <v>663000</v>
      </c>
    </row>
    <row ht="25.5" outlineLevel="0" r="163">
      <c r="A163" s="160" t="s">
        <v>1120</v>
      </c>
      <c r="B163" s="161" t="s">
        <v>1549</v>
      </c>
      <c r="C163" s="161" t="s">
        <v>1121</v>
      </c>
      <c r="D163" s="161" t="s">
        <v>851</v>
      </c>
      <c r="E163" s="162" t="n">
        <v>663000</v>
      </c>
    </row>
    <row outlineLevel="0" r="164">
      <c r="A164" s="160" t="s">
        <v>1247</v>
      </c>
      <c r="B164" s="161" t="s">
        <v>1549</v>
      </c>
      <c r="C164" s="161" t="s">
        <v>1248</v>
      </c>
      <c r="D164" s="161" t="s">
        <v>851</v>
      </c>
      <c r="E164" s="162" t="n">
        <v>663000</v>
      </c>
    </row>
    <row outlineLevel="0" r="165">
      <c r="A165" s="160" t="s">
        <v>1211</v>
      </c>
      <c r="B165" s="161" t="s">
        <v>1549</v>
      </c>
      <c r="C165" s="161" t="s">
        <v>1248</v>
      </c>
      <c r="D165" s="161" t="s">
        <v>1212</v>
      </c>
      <c r="E165" s="162" t="n">
        <v>663000</v>
      </c>
    </row>
    <row outlineLevel="0" r="166">
      <c r="A166" s="160" t="s">
        <v>1243</v>
      </c>
      <c r="B166" s="161" t="s">
        <v>1549</v>
      </c>
      <c r="C166" s="161" t="s">
        <v>1248</v>
      </c>
      <c r="D166" s="161" t="s">
        <v>1244</v>
      </c>
      <c r="E166" s="162" t="n">
        <v>663000</v>
      </c>
    </row>
    <row ht="102" outlineLevel="0" r="167">
      <c r="A167" s="160" t="s">
        <v>1453</v>
      </c>
      <c r="B167" s="161" t="s">
        <v>1454</v>
      </c>
      <c r="C167" s="161" t="s">
        <v>851</v>
      </c>
      <c r="D167" s="161" t="s">
        <v>851</v>
      </c>
      <c r="E167" s="162" t="n">
        <v>49428560.53</v>
      </c>
    </row>
    <row ht="25.5" outlineLevel="0" r="168">
      <c r="A168" s="160" t="s">
        <v>872</v>
      </c>
      <c r="B168" s="161" t="s">
        <v>1454</v>
      </c>
      <c r="C168" s="161" t="s">
        <v>873</v>
      </c>
      <c r="D168" s="161" t="s">
        <v>851</v>
      </c>
      <c r="E168" s="162" t="n">
        <v>49428560.53</v>
      </c>
    </row>
    <row ht="25.5" outlineLevel="0" r="169">
      <c r="A169" s="160" t="s">
        <v>874</v>
      </c>
      <c r="B169" s="161" t="s">
        <v>1454</v>
      </c>
      <c r="C169" s="161" t="s">
        <v>875</v>
      </c>
      <c r="D169" s="161" t="s">
        <v>851</v>
      </c>
      <c r="E169" s="162" t="n">
        <v>49428560.53</v>
      </c>
    </row>
    <row outlineLevel="0" r="170">
      <c r="A170" s="160" t="s">
        <v>1211</v>
      </c>
      <c r="B170" s="161" t="s">
        <v>1454</v>
      </c>
      <c r="C170" s="161" t="s">
        <v>875</v>
      </c>
      <c r="D170" s="161" t="s">
        <v>1212</v>
      </c>
      <c r="E170" s="162" t="n">
        <v>49428560.53</v>
      </c>
    </row>
    <row outlineLevel="0" r="171">
      <c r="A171" s="160" t="s">
        <v>1213</v>
      </c>
      <c r="B171" s="161" t="s">
        <v>1454</v>
      </c>
      <c r="C171" s="161" t="s">
        <v>875</v>
      </c>
      <c r="D171" s="161" t="s">
        <v>1214</v>
      </c>
      <c r="E171" s="162" t="n">
        <v>49428560.53</v>
      </c>
    </row>
    <row ht="114.75" outlineLevel="0" r="172">
      <c r="A172" s="160" t="s">
        <v>1485</v>
      </c>
      <c r="B172" s="161" t="s">
        <v>1486</v>
      </c>
      <c r="C172" s="161" t="s">
        <v>851</v>
      </c>
      <c r="D172" s="161" t="s">
        <v>851</v>
      </c>
      <c r="E172" s="162" t="n">
        <v>113561909.26</v>
      </c>
    </row>
    <row ht="25.5" outlineLevel="0" r="173">
      <c r="A173" s="160" t="s">
        <v>872</v>
      </c>
      <c r="B173" s="161" t="s">
        <v>1486</v>
      </c>
      <c r="C173" s="161" t="s">
        <v>873</v>
      </c>
      <c r="D173" s="161" t="s">
        <v>851</v>
      </c>
      <c r="E173" s="162" t="n">
        <v>113561909.26</v>
      </c>
    </row>
    <row ht="25.5" outlineLevel="0" r="174">
      <c r="A174" s="160" t="s">
        <v>874</v>
      </c>
      <c r="B174" s="161" t="s">
        <v>1486</v>
      </c>
      <c r="C174" s="161" t="s">
        <v>875</v>
      </c>
      <c r="D174" s="161" t="s">
        <v>851</v>
      </c>
      <c r="E174" s="162" t="n">
        <v>113561909.26</v>
      </c>
    </row>
    <row outlineLevel="0" r="175">
      <c r="A175" s="160" t="s">
        <v>1211</v>
      </c>
      <c r="B175" s="161" t="s">
        <v>1486</v>
      </c>
      <c r="C175" s="161" t="s">
        <v>875</v>
      </c>
      <c r="D175" s="161" t="s">
        <v>1212</v>
      </c>
      <c r="E175" s="162" t="n">
        <v>113561909.26</v>
      </c>
    </row>
    <row outlineLevel="0" r="176">
      <c r="A176" s="160" t="s">
        <v>1471</v>
      </c>
      <c r="B176" s="161" t="s">
        <v>1486</v>
      </c>
      <c r="C176" s="161" t="s">
        <v>875</v>
      </c>
      <c r="D176" s="161" t="s">
        <v>1472</v>
      </c>
      <c r="E176" s="162" t="n">
        <v>113561909.26</v>
      </c>
    </row>
    <row ht="102" outlineLevel="0" r="177">
      <c r="A177" s="160" t="s">
        <v>1550</v>
      </c>
      <c r="B177" s="161" t="s">
        <v>1551</v>
      </c>
      <c r="C177" s="161" t="s">
        <v>851</v>
      </c>
      <c r="D177" s="161" t="s">
        <v>851</v>
      </c>
      <c r="E177" s="162" t="n">
        <v>2963352</v>
      </c>
    </row>
    <row ht="25.5" outlineLevel="0" r="178">
      <c r="A178" s="160" t="s">
        <v>1120</v>
      </c>
      <c r="B178" s="161" t="s">
        <v>1551</v>
      </c>
      <c r="C178" s="161" t="s">
        <v>1121</v>
      </c>
      <c r="D178" s="161" t="s">
        <v>851</v>
      </c>
      <c r="E178" s="162" t="n">
        <v>2963352</v>
      </c>
    </row>
    <row outlineLevel="0" r="179">
      <c r="A179" s="160" t="s">
        <v>1247</v>
      </c>
      <c r="B179" s="161" t="s">
        <v>1551</v>
      </c>
      <c r="C179" s="161" t="s">
        <v>1248</v>
      </c>
      <c r="D179" s="161" t="s">
        <v>851</v>
      </c>
      <c r="E179" s="162" t="n">
        <v>2963352</v>
      </c>
    </row>
    <row outlineLevel="0" r="180">
      <c r="A180" s="160" t="s">
        <v>1211</v>
      </c>
      <c r="B180" s="161" t="s">
        <v>1551</v>
      </c>
      <c r="C180" s="161" t="s">
        <v>1248</v>
      </c>
      <c r="D180" s="161" t="s">
        <v>1212</v>
      </c>
      <c r="E180" s="162" t="n">
        <v>2438256</v>
      </c>
    </row>
    <row outlineLevel="0" r="181">
      <c r="A181" s="160" t="s">
        <v>1243</v>
      </c>
      <c r="B181" s="161" t="s">
        <v>1551</v>
      </c>
      <c r="C181" s="161" t="s">
        <v>1248</v>
      </c>
      <c r="D181" s="161" t="s">
        <v>1244</v>
      </c>
      <c r="E181" s="162" t="n">
        <v>2438256</v>
      </c>
    </row>
    <row outlineLevel="0" r="182">
      <c r="A182" s="160" t="s">
        <v>1231</v>
      </c>
      <c r="B182" s="161" t="s">
        <v>1551</v>
      </c>
      <c r="C182" s="161" t="s">
        <v>1248</v>
      </c>
      <c r="D182" s="161" t="s">
        <v>1232</v>
      </c>
      <c r="E182" s="162" t="n">
        <v>525096</v>
      </c>
    </row>
    <row outlineLevel="0" r="183">
      <c r="A183" s="160" t="s">
        <v>1392</v>
      </c>
      <c r="B183" s="161" t="s">
        <v>1551</v>
      </c>
      <c r="C183" s="161" t="s">
        <v>1248</v>
      </c>
      <c r="D183" s="161" t="s">
        <v>1393</v>
      </c>
      <c r="E183" s="162" t="n">
        <v>525096</v>
      </c>
    </row>
    <row ht="114.75" outlineLevel="0" r="184">
      <c r="A184" s="160" t="s">
        <v>1562</v>
      </c>
      <c r="B184" s="161" t="s">
        <v>1563</v>
      </c>
      <c r="C184" s="161" t="s">
        <v>851</v>
      </c>
      <c r="D184" s="161" t="s">
        <v>851</v>
      </c>
      <c r="E184" s="162" t="n">
        <v>59000</v>
      </c>
    </row>
    <row ht="25.5" outlineLevel="0" r="185">
      <c r="A185" s="160" t="s">
        <v>1120</v>
      </c>
      <c r="B185" s="161" t="s">
        <v>1563</v>
      </c>
      <c r="C185" s="161" t="s">
        <v>1121</v>
      </c>
      <c r="D185" s="161" t="s">
        <v>851</v>
      </c>
      <c r="E185" s="162" t="n">
        <v>59000</v>
      </c>
    </row>
    <row outlineLevel="0" r="186">
      <c r="A186" s="160" t="s">
        <v>1247</v>
      </c>
      <c r="B186" s="161" t="s">
        <v>1563</v>
      </c>
      <c r="C186" s="161" t="s">
        <v>1248</v>
      </c>
      <c r="D186" s="161" t="s">
        <v>851</v>
      </c>
      <c r="E186" s="162" t="n">
        <v>59000</v>
      </c>
    </row>
    <row outlineLevel="0" r="187">
      <c r="A187" s="160" t="s">
        <v>1211</v>
      </c>
      <c r="B187" s="161" t="s">
        <v>1563</v>
      </c>
      <c r="C187" s="161" t="s">
        <v>1248</v>
      </c>
      <c r="D187" s="161" t="s">
        <v>1212</v>
      </c>
      <c r="E187" s="162" t="n">
        <v>59000</v>
      </c>
    </row>
    <row outlineLevel="0" r="188">
      <c r="A188" s="160" t="s">
        <v>1219</v>
      </c>
      <c r="B188" s="161" t="s">
        <v>1563</v>
      </c>
      <c r="C188" s="161" t="s">
        <v>1248</v>
      </c>
      <c r="D188" s="161" t="s">
        <v>1220</v>
      </c>
      <c r="E188" s="162" t="n">
        <v>59000</v>
      </c>
    </row>
    <row ht="114.75" outlineLevel="0" r="189">
      <c r="A189" s="160" t="s">
        <v>1455</v>
      </c>
      <c r="B189" s="161" t="s">
        <v>1456</v>
      </c>
      <c r="C189" s="161" t="s">
        <v>851</v>
      </c>
      <c r="D189" s="161" t="s">
        <v>851</v>
      </c>
      <c r="E189" s="162" t="n">
        <v>1183782.35</v>
      </c>
    </row>
    <row ht="25.5" outlineLevel="0" r="190">
      <c r="A190" s="160" t="s">
        <v>872</v>
      </c>
      <c r="B190" s="161" t="s">
        <v>1456</v>
      </c>
      <c r="C190" s="161" t="s">
        <v>873</v>
      </c>
      <c r="D190" s="161" t="s">
        <v>851</v>
      </c>
      <c r="E190" s="162" t="n">
        <v>1183782.35</v>
      </c>
    </row>
    <row ht="25.5" outlineLevel="0" r="191">
      <c r="A191" s="160" t="s">
        <v>874</v>
      </c>
      <c r="B191" s="161" t="s">
        <v>1456</v>
      </c>
      <c r="C191" s="161" t="s">
        <v>875</v>
      </c>
      <c r="D191" s="161" t="s">
        <v>851</v>
      </c>
      <c r="E191" s="162" t="n">
        <v>1183782.35</v>
      </c>
    </row>
    <row outlineLevel="0" r="192">
      <c r="A192" s="160" t="s">
        <v>1211</v>
      </c>
      <c r="B192" s="161" t="s">
        <v>1456</v>
      </c>
      <c r="C192" s="161" t="s">
        <v>875</v>
      </c>
      <c r="D192" s="161" t="s">
        <v>1212</v>
      </c>
      <c r="E192" s="162" t="n">
        <v>1183782.35</v>
      </c>
    </row>
    <row outlineLevel="0" r="193">
      <c r="A193" s="160" t="s">
        <v>1213</v>
      </c>
      <c r="B193" s="161" t="s">
        <v>1456</v>
      </c>
      <c r="C193" s="161" t="s">
        <v>875</v>
      </c>
      <c r="D193" s="161" t="s">
        <v>1214</v>
      </c>
      <c r="E193" s="162" t="n">
        <v>1183782.35</v>
      </c>
    </row>
    <row ht="114.75" outlineLevel="0" r="194">
      <c r="A194" s="160" t="s">
        <v>1487</v>
      </c>
      <c r="B194" s="161" t="s">
        <v>1488</v>
      </c>
      <c r="C194" s="161" t="s">
        <v>851</v>
      </c>
      <c r="D194" s="161" t="s">
        <v>851</v>
      </c>
      <c r="E194" s="162" t="n">
        <v>1380856.72</v>
      </c>
    </row>
    <row ht="25.5" outlineLevel="0" r="195">
      <c r="A195" s="160" t="s">
        <v>872</v>
      </c>
      <c r="B195" s="161" t="s">
        <v>1488</v>
      </c>
      <c r="C195" s="161" t="s">
        <v>873</v>
      </c>
      <c r="D195" s="161" t="s">
        <v>851</v>
      </c>
      <c r="E195" s="162" t="n">
        <v>1380856.72</v>
      </c>
    </row>
    <row ht="25.5" outlineLevel="0" r="196">
      <c r="A196" s="160" t="s">
        <v>874</v>
      </c>
      <c r="B196" s="161" t="s">
        <v>1488</v>
      </c>
      <c r="C196" s="161" t="s">
        <v>875</v>
      </c>
      <c r="D196" s="161" t="s">
        <v>851</v>
      </c>
      <c r="E196" s="162" t="n">
        <v>1380856.72</v>
      </c>
    </row>
    <row outlineLevel="0" r="197">
      <c r="A197" s="160" t="s">
        <v>1211</v>
      </c>
      <c r="B197" s="161" t="s">
        <v>1488</v>
      </c>
      <c r="C197" s="161" t="s">
        <v>875</v>
      </c>
      <c r="D197" s="161" t="s">
        <v>1212</v>
      </c>
      <c r="E197" s="162" t="n">
        <v>1380856.72</v>
      </c>
    </row>
    <row outlineLevel="0" r="198">
      <c r="A198" s="160" t="s">
        <v>1471</v>
      </c>
      <c r="B198" s="161" t="s">
        <v>1488</v>
      </c>
      <c r="C198" s="161" t="s">
        <v>875</v>
      </c>
      <c r="D198" s="161" t="s">
        <v>1472</v>
      </c>
      <c r="E198" s="162" t="n">
        <v>1380856.72</v>
      </c>
    </row>
    <row ht="114.75" outlineLevel="0" r="199">
      <c r="A199" s="160" t="s">
        <v>1552</v>
      </c>
      <c r="B199" s="161" t="s">
        <v>1553</v>
      </c>
      <c r="C199" s="161" t="s">
        <v>851</v>
      </c>
      <c r="D199" s="161" t="s">
        <v>851</v>
      </c>
      <c r="E199" s="162" t="n">
        <v>37200</v>
      </c>
    </row>
    <row ht="25.5" outlineLevel="0" r="200">
      <c r="A200" s="160" t="s">
        <v>1120</v>
      </c>
      <c r="B200" s="161" t="s">
        <v>1553</v>
      </c>
      <c r="C200" s="161" t="s">
        <v>1121</v>
      </c>
      <c r="D200" s="161" t="s">
        <v>851</v>
      </c>
      <c r="E200" s="162" t="n">
        <v>37200</v>
      </c>
    </row>
    <row outlineLevel="0" r="201">
      <c r="A201" s="160" t="s">
        <v>1247</v>
      </c>
      <c r="B201" s="161" t="s">
        <v>1553</v>
      </c>
      <c r="C201" s="161" t="s">
        <v>1248</v>
      </c>
      <c r="D201" s="161" t="s">
        <v>851</v>
      </c>
      <c r="E201" s="162" t="n">
        <v>37200</v>
      </c>
    </row>
    <row outlineLevel="0" r="202">
      <c r="A202" s="160" t="s">
        <v>1211</v>
      </c>
      <c r="B202" s="161" t="s">
        <v>1553</v>
      </c>
      <c r="C202" s="161" t="s">
        <v>1248</v>
      </c>
      <c r="D202" s="161" t="s">
        <v>1212</v>
      </c>
      <c r="E202" s="162" t="n">
        <v>37200</v>
      </c>
    </row>
    <row outlineLevel="0" r="203">
      <c r="A203" s="160" t="s">
        <v>1243</v>
      </c>
      <c r="B203" s="161" t="s">
        <v>1553</v>
      </c>
      <c r="C203" s="161" t="s">
        <v>1248</v>
      </c>
      <c r="D203" s="161" t="s">
        <v>1244</v>
      </c>
      <c r="E203" s="162" t="n">
        <v>37200</v>
      </c>
    </row>
    <row ht="114.75" outlineLevel="0" r="204">
      <c r="A204" s="160" t="s">
        <v>1564</v>
      </c>
      <c r="B204" s="161" t="s">
        <v>1565</v>
      </c>
      <c r="C204" s="161" t="s">
        <v>851</v>
      </c>
      <c r="D204" s="161" t="s">
        <v>851</v>
      </c>
      <c r="E204" s="162" t="n">
        <v>60750</v>
      </c>
    </row>
    <row ht="25.5" outlineLevel="0" r="205">
      <c r="A205" s="160" t="s">
        <v>1120</v>
      </c>
      <c r="B205" s="161" t="s">
        <v>1565</v>
      </c>
      <c r="C205" s="161" t="s">
        <v>1121</v>
      </c>
      <c r="D205" s="161" t="s">
        <v>851</v>
      </c>
      <c r="E205" s="162" t="n">
        <v>60750</v>
      </c>
    </row>
    <row outlineLevel="0" r="206">
      <c r="A206" s="160" t="s">
        <v>1247</v>
      </c>
      <c r="B206" s="161" t="s">
        <v>1565</v>
      </c>
      <c r="C206" s="161" t="s">
        <v>1248</v>
      </c>
      <c r="D206" s="161" t="s">
        <v>851</v>
      </c>
      <c r="E206" s="162" t="n">
        <v>60750</v>
      </c>
    </row>
    <row outlineLevel="0" r="207">
      <c r="A207" s="160" t="s">
        <v>1211</v>
      </c>
      <c r="B207" s="161" t="s">
        <v>1565</v>
      </c>
      <c r="C207" s="161" t="s">
        <v>1248</v>
      </c>
      <c r="D207" s="161" t="s">
        <v>1212</v>
      </c>
      <c r="E207" s="162" t="n">
        <v>60750</v>
      </c>
    </row>
    <row outlineLevel="0" r="208">
      <c r="A208" s="160" t="s">
        <v>1219</v>
      </c>
      <c r="B208" s="161" t="s">
        <v>1565</v>
      </c>
      <c r="C208" s="161" t="s">
        <v>1248</v>
      </c>
      <c r="D208" s="161" t="s">
        <v>1220</v>
      </c>
      <c r="E208" s="162" t="n">
        <v>60750</v>
      </c>
    </row>
    <row ht="89.25" outlineLevel="0" r="209">
      <c r="A209" s="160" t="s">
        <v>1457</v>
      </c>
      <c r="B209" s="161" t="s">
        <v>1458</v>
      </c>
      <c r="C209" s="161" t="s">
        <v>851</v>
      </c>
      <c r="D209" s="161" t="s">
        <v>851</v>
      </c>
      <c r="E209" s="162" t="n">
        <v>39992000</v>
      </c>
    </row>
    <row ht="25.5" outlineLevel="0" r="210">
      <c r="A210" s="160" t="s">
        <v>872</v>
      </c>
      <c r="B210" s="161" t="s">
        <v>1458</v>
      </c>
      <c r="C210" s="161" t="s">
        <v>873</v>
      </c>
      <c r="D210" s="161" t="s">
        <v>851</v>
      </c>
      <c r="E210" s="162" t="n">
        <v>39992000</v>
      </c>
    </row>
    <row ht="25.5" outlineLevel="0" r="211">
      <c r="A211" s="160" t="s">
        <v>874</v>
      </c>
      <c r="B211" s="161" t="s">
        <v>1458</v>
      </c>
      <c r="C211" s="161" t="s">
        <v>875</v>
      </c>
      <c r="D211" s="161" t="s">
        <v>851</v>
      </c>
      <c r="E211" s="162" t="n">
        <v>39992000</v>
      </c>
    </row>
    <row outlineLevel="0" r="212">
      <c r="A212" s="160" t="s">
        <v>1211</v>
      </c>
      <c r="B212" s="161" t="s">
        <v>1458</v>
      </c>
      <c r="C212" s="161" t="s">
        <v>875</v>
      </c>
      <c r="D212" s="161" t="s">
        <v>1212</v>
      </c>
      <c r="E212" s="162" t="n">
        <v>39992000</v>
      </c>
    </row>
    <row outlineLevel="0" r="213">
      <c r="A213" s="160" t="s">
        <v>1213</v>
      </c>
      <c r="B213" s="161" t="s">
        <v>1458</v>
      </c>
      <c r="C213" s="161" t="s">
        <v>875</v>
      </c>
      <c r="D213" s="161" t="s">
        <v>1214</v>
      </c>
      <c r="E213" s="162" t="n">
        <v>39992000</v>
      </c>
    </row>
    <row ht="102" outlineLevel="0" r="214">
      <c r="A214" s="160" t="s">
        <v>1489</v>
      </c>
      <c r="B214" s="161" t="s">
        <v>1490</v>
      </c>
      <c r="C214" s="161" t="s">
        <v>851</v>
      </c>
      <c r="D214" s="161" t="s">
        <v>851</v>
      </c>
      <c r="E214" s="162" t="n">
        <v>5793000</v>
      </c>
    </row>
    <row ht="25.5" outlineLevel="0" r="215">
      <c r="A215" s="160" t="s">
        <v>872</v>
      </c>
      <c r="B215" s="161" t="s">
        <v>1490</v>
      </c>
      <c r="C215" s="161" t="s">
        <v>873</v>
      </c>
      <c r="D215" s="161" t="s">
        <v>851</v>
      </c>
      <c r="E215" s="162" t="n">
        <v>5793000</v>
      </c>
    </row>
    <row ht="25.5" outlineLevel="0" r="216">
      <c r="A216" s="160" t="s">
        <v>874</v>
      </c>
      <c r="B216" s="161" t="s">
        <v>1490</v>
      </c>
      <c r="C216" s="161" t="s">
        <v>875</v>
      </c>
      <c r="D216" s="161" t="s">
        <v>851</v>
      </c>
      <c r="E216" s="162" t="n">
        <v>5793000</v>
      </c>
    </row>
    <row outlineLevel="0" r="217">
      <c r="A217" s="160" t="s">
        <v>1211</v>
      </c>
      <c r="B217" s="161" t="s">
        <v>1490</v>
      </c>
      <c r="C217" s="161" t="s">
        <v>875</v>
      </c>
      <c r="D217" s="161" t="s">
        <v>1212</v>
      </c>
      <c r="E217" s="162" t="n">
        <v>5793000</v>
      </c>
    </row>
    <row outlineLevel="0" r="218">
      <c r="A218" s="160" t="s">
        <v>1471</v>
      </c>
      <c r="B218" s="161" t="s">
        <v>1490</v>
      </c>
      <c r="C218" s="161" t="s">
        <v>875</v>
      </c>
      <c r="D218" s="161" t="s">
        <v>1472</v>
      </c>
      <c r="E218" s="162" t="n">
        <v>5793000</v>
      </c>
    </row>
    <row ht="63.75" outlineLevel="0" r="219">
      <c r="A219" s="160" t="s">
        <v>1459</v>
      </c>
      <c r="B219" s="161" t="s">
        <v>1460</v>
      </c>
      <c r="C219" s="161" t="s">
        <v>851</v>
      </c>
      <c r="D219" s="161" t="s">
        <v>851</v>
      </c>
      <c r="E219" s="162" t="n">
        <v>4975014.78</v>
      </c>
    </row>
    <row ht="25.5" outlineLevel="0" r="220">
      <c r="A220" s="160" t="s">
        <v>872</v>
      </c>
      <c r="B220" s="161" t="s">
        <v>1460</v>
      </c>
      <c r="C220" s="161" t="s">
        <v>873</v>
      </c>
      <c r="D220" s="161" t="s">
        <v>851</v>
      </c>
      <c r="E220" s="162" t="n">
        <v>4975014.78</v>
      </c>
    </row>
    <row ht="25.5" outlineLevel="0" r="221">
      <c r="A221" s="160" t="s">
        <v>874</v>
      </c>
      <c r="B221" s="161" t="s">
        <v>1460</v>
      </c>
      <c r="C221" s="161" t="s">
        <v>875</v>
      </c>
      <c r="D221" s="161" t="s">
        <v>851</v>
      </c>
      <c r="E221" s="162" t="n">
        <v>4975014.78</v>
      </c>
    </row>
    <row outlineLevel="0" r="222">
      <c r="A222" s="160" t="s">
        <v>1211</v>
      </c>
      <c r="B222" s="161" t="s">
        <v>1460</v>
      </c>
      <c r="C222" s="161" t="s">
        <v>875</v>
      </c>
      <c r="D222" s="161" t="s">
        <v>1212</v>
      </c>
      <c r="E222" s="162" t="n">
        <v>4975014.78</v>
      </c>
    </row>
    <row outlineLevel="0" r="223">
      <c r="A223" s="160" t="s">
        <v>1213</v>
      </c>
      <c r="B223" s="161" t="s">
        <v>1460</v>
      </c>
      <c r="C223" s="161" t="s">
        <v>875</v>
      </c>
      <c r="D223" s="161" t="s">
        <v>1214</v>
      </c>
      <c r="E223" s="162" t="n">
        <v>4158986</v>
      </c>
    </row>
    <row outlineLevel="0" r="224">
      <c r="A224" s="160" t="s">
        <v>1471</v>
      </c>
      <c r="B224" s="161" t="s">
        <v>1460</v>
      </c>
      <c r="C224" s="161" t="s">
        <v>875</v>
      </c>
      <c r="D224" s="161" t="s">
        <v>1472</v>
      </c>
      <c r="E224" s="162" t="n">
        <v>816028.78</v>
      </c>
    </row>
    <row ht="89.25" outlineLevel="0" r="225">
      <c r="A225" s="160" t="s">
        <v>1461</v>
      </c>
      <c r="B225" s="161" t="s">
        <v>1462</v>
      </c>
      <c r="C225" s="161" t="s">
        <v>851</v>
      </c>
      <c r="D225" s="161" t="s">
        <v>851</v>
      </c>
      <c r="E225" s="162" t="n">
        <v>12370065.95</v>
      </c>
    </row>
    <row ht="25.5" outlineLevel="0" r="226">
      <c r="A226" s="160" t="s">
        <v>872</v>
      </c>
      <c r="B226" s="161" t="s">
        <v>1462</v>
      </c>
      <c r="C226" s="161" t="s">
        <v>873</v>
      </c>
      <c r="D226" s="161" t="s">
        <v>851</v>
      </c>
      <c r="E226" s="162" t="n">
        <v>12370065.95</v>
      </c>
    </row>
    <row ht="25.5" outlineLevel="0" r="227">
      <c r="A227" s="160" t="s">
        <v>874</v>
      </c>
      <c r="B227" s="161" t="s">
        <v>1462</v>
      </c>
      <c r="C227" s="161" t="s">
        <v>875</v>
      </c>
      <c r="D227" s="161" t="s">
        <v>851</v>
      </c>
      <c r="E227" s="162" t="n">
        <v>12370065.95</v>
      </c>
    </row>
    <row outlineLevel="0" r="228">
      <c r="A228" s="160" t="s">
        <v>1211</v>
      </c>
      <c r="B228" s="161" t="s">
        <v>1462</v>
      </c>
      <c r="C228" s="161" t="s">
        <v>875</v>
      </c>
      <c r="D228" s="161" t="s">
        <v>1212</v>
      </c>
      <c r="E228" s="162" t="n">
        <v>12370065.95</v>
      </c>
    </row>
    <row outlineLevel="0" r="229">
      <c r="A229" s="160" t="s">
        <v>1213</v>
      </c>
      <c r="B229" s="161" t="s">
        <v>1462</v>
      </c>
      <c r="C229" s="161" t="s">
        <v>875</v>
      </c>
      <c r="D229" s="161" t="s">
        <v>1214</v>
      </c>
      <c r="E229" s="162" t="n">
        <v>12370065.95</v>
      </c>
    </row>
    <row ht="102" outlineLevel="0" r="230">
      <c r="A230" s="160" t="s">
        <v>1491</v>
      </c>
      <c r="B230" s="161" t="s">
        <v>1492</v>
      </c>
      <c r="C230" s="161" t="s">
        <v>851</v>
      </c>
      <c r="D230" s="161" t="s">
        <v>851</v>
      </c>
      <c r="E230" s="162" t="n">
        <v>11087809.85</v>
      </c>
    </row>
    <row ht="25.5" outlineLevel="0" r="231">
      <c r="A231" s="160" t="s">
        <v>872</v>
      </c>
      <c r="B231" s="161" t="s">
        <v>1492</v>
      </c>
      <c r="C231" s="161" t="s">
        <v>873</v>
      </c>
      <c r="D231" s="161" t="s">
        <v>851</v>
      </c>
      <c r="E231" s="162" t="n">
        <v>11087809.85</v>
      </c>
    </row>
    <row ht="25.5" outlineLevel="0" r="232">
      <c r="A232" s="160" t="s">
        <v>874</v>
      </c>
      <c r="B232" s="161" t="s">
        <v>1492</v>
      </c>
      <c r="C232" s="161" t="s">
        <v>875</v>
      </c>
      <c r="D232" s="161" t="s">
        <v>851</v>
      </c>
      <c r="E232" s="162" t="n">
        <v>11087809.85</v>
      </c>
    </row>
    <row outlineLevel="0" r="233">
      <c r="A233" s="160" t="s">
        <v>1211</v>
      </c>
      <c r="B233" s="161" t="s">
        <v>1492</v>
      </c>
      <c r="C233" s="161" t="s">
        <v>875</v>
      </c>
      <c r="D233" s="161" t="s">
        <v>1212</v>
      </c>
      <c r="E233" s="162" t="n">
        <v>11087809.85</v>
      </c>
    </row>
    <row outlineLevel="0" r="234">
      <c r="A234" s="160" t="s">
        <v>1471</v>
      </c>
      <c r="B234" s="161" t="s">
        <v>1492</v>
      </c>
      <c r="C234" s="161" t="s">
        <v>875</v>
      </c>
      <c r="D234" s="161" t="s">
        <v>1472</v>
      </c>
      <c r="E234" s="162" t="n">
        <v>11087809.85</v>
      </c>
    </row>
    <row ht="89.25" outlineLevel="0" r="235">
      <c r="A235" s="160" t="s">
        <v>1554</v>
      </c>
      <c r="B235" s="161" t="s">
        <v>1555</v>
      </c>
      <c r="C235" s="161" t="s">
        <v>851</v>
      </c>
      <c r="D235" s="161" t="s">
        <v>851</v>
      </c>
      <c r="E235" s="162" t="n">
        <v>391648.01</v>
      </c>
    </row>
    <row ht="25.5" outlineLevel="0" r="236">
      <c r="A236" s="160" t="s">
        <v>1120</v>
      </c>
      <c r="B236" s="161" t="s">
        <v>1555</v>
      </c>
      <c r="C236" s="161" t="s">
        <v>1121</v>
      </c>
      <c r="D236" s="161" t="s">
        <v>851</v>
      </c>
      <c r="E236" s="162" t="n">
        <v>391648.01</v>
      </c>
    </row>
    <row outlineLevel="0" r="237">
      <c r="A237" s="160" t="s">
        <v>1247</v>
      </c>
      <c r="B237" s="161" t="s">
        <v>1555</v>
      </c>
      <c r="C237" s="161" t="s">
        <v>1248</v>
      </c>
      <c r="D237" s="161" t="s">
        <v>851</v>
      </c>
      <c r="E237" s="162" t="n">
        <v>391648.01</v>
      </c>
    </row>
    <row outlineLevel="0" r="238">
      <c r="A238" s="160" t="s">
        <v>1211</v>
      </c>
      <c r="B238" s="161" t="s">
        <v>1555</v>
      </c>
      <c r="C238" s="161" t="s">
        <v>1248</v>
      </c>
      <c r="D238" s="161" t="s">
        <v>1212</v>
      </c>
      <c r="E238" s="162" t="n">
        <v>345888.01</v>
      </c>
    </row>
    <row outlineLevel="0" r="239">
      <c r="A239" s="160" t="s">
        <v>1243</v>
      </c>
      <c r="B239" s="161" t="s">
        <v>1555</v>
      </c>
      <c r="C239" s="161" t="s">
        <v>1248</v>
      </c>
      <c r="D239" s="161" t="s">
        <v>1244</v>
      </c>
      <c r="E239" s="162" t="n">
        <v>345888.01</v>
      </c>
    </row>
    <row outlineLevel="0" r="240">
      <c r="A240" s="160" t="s">
        <v>1231</v>
      </c>
      <c r="B240" s="161" t="s">
        <v>1555</v>
      </c>
      <c r="C240" s="161" t="s">
        <v>1248</v>
      </c>
      <c r="D240" s="161" t="s">
        <v>1232</v>
      </c>
      <c r="E240" s="162" t="n">
        <v>45760</v>
      </c>
    </row>
    <row outlineLevel="0" r="241">
      <c r="A241" s="160" t="s">
        <v>1392</v>
      </c>
      <c r="B241" s="161" t="s">
        <v>1555</v>
      </c>
      <c r="C241" s="161" t="s">
        <v>1248</v>
      </c>
      <c r="D241" s="161" t="s">
        <v>1393</v>
      </c>
      <c r="E241" s="162" t="n">
        <v>45760</v>
      </c>
    </row>
    <row ht="102" outlineLevel="0" r="242">
      <c r="A242" s="160" t="s">
        <v>1566</v>
      </c>
      <c r="B242" s="161" t="s">
        <v>1567</v>
      </c>
      <c r="C242" s="161" t="s">
        <v>851</v>
      </c>
      <c r="D242" s="161" t="s">
        <v>851</v>
      </c>
      <c r="E242" s="162" t="n">
        <v>169000</v>
      </c>
    </row>
    <row ht="25.5" outlineLevel="0" r="243">
      <c r="A243" s="160" t="s">
        <v>1120</v>
      </c>
      <c r="B243" s="161" t="s">
        <v>1567</v>
      </c>
      <c r="C243" s="161" t="s">
        <v>1121</v>
      </c>
      <c r="D243" s="161" t="s">
        <v>851</v>
      </c>
      <c r="E243" s="162" t="n">
        <v>169000</v>
      </c>
    </row>
    <row outlineLevel="0" r="244">
      <c r="A244" s="160" t="s">
        <v>1247</v>
      </c>
      <c r="B244" s="161" t="s">
        <v>1567</v>
      </c>
      <c r="C244" s="161" t="s">
        <v>1248</v>
      </c>
      <c r="D244" s="161" t="s">
        <v>851</v>
      </c>
      <c r="E244" s="162" t="n">
        <v>169000</v>
      </c>
    </row>
    <row outlineLevel="0" r="245">
      <c r="A245" s="160" t="s">
        <v>1211</v>
      </c>
      <c r="B245" s="161" t="s">
        <v>1567</v>
      </c>
      <c r="C245" s="161" t="s">
        <v>1248</v>
      </c>
      <c r="D245" s="161" t="s">
        <v>1212</v>
      </c>
      <c r="E245" s="162" t="n">
        <v>169000</v>
      </c>
    </row>
    <row outlineLevel="0" r="246">
      <c r="A246" s="160" t="s">
        <v>1219</v>
      </c>
      <c r="B246" s="161" t="s">
        <v>1567</v>
      </c>
      <c r="C246" s="161" t="s">
        <v>1248</v>
      </c>
      <c r="D246" s="161" t="s">
        <v>1220</v>
      </c>
      <c r="E246" s="162" t="n">
        <v>169000</v>
      </c>
    </row>
    <row ht="76.5" outlineLevel="0" r="247">
      <c r="A247" s="160" t="s">
        <v>1493</v>
      </c>
      <c r="B247" s="161" t="s">
        <v>1494</v>
      </c>
      <c r="C247" s="161" t="s">
        <v>851</v>
      </c>
      <c r="D247" s="161" t="s">
        <v>851</v>
      </c>
      <c r="E247" s="162" t="n">
        <v>47106400</v>
      </c>
    </row>
    <row ht="51" outlineLevel="0" r="248">
      <c r="A248" s="160" t="s">
        <v>862</v>
      </c>
      <c r="B248" s="161" t="s">
        <v>1494</v>
      </c>
      <c r="C248" s="161" t="s">
        <v>505</v>
      </c>
      <c r="D248" s="161" t="s">
        <v>851</v>
      </c>
      <c r="E248" s="162" t="n">
        <v>47106400</v>
      </c>
    </row>
    <row outlineLevel="0" r="249">
      <c r="A249" s="160" t="s">
        <v>981</v>
      </c>
      <c r="B249" s="161" t="s">
        <v>1494</v>
      </c>
      <c r="C249" s="161" t="s">
        <v>483</v>
      </c>
      <c r="D249" s="161" t="s">
        <v>851</v>
      </c>
      <c r="E249" s="162" t="n">
        <v>47106400</v>
      </c>
    </row>
    <row outlineLevel="0" r="250">
      <c r="A250" s="160" t="s">
        <v>1211</v>
      </c>
      <c r="B250" s="161" t="s">
        <v>1494</v>
      </c>
      <c r="C250" s="161" t="s">
        <v>483</v>
      </c>
      <c r="D250" s="161" t="s">
        <v>1212</v>
      </c>
      <c r="E250" s="162" t="n">
        <v>47106400</v>
      </c>
    </row>
    <row outlineLevel="0" r="251">
      <c r="A251" s="160" t="s">
        <v>1471</v>
      </c>
      <c r="B251" s="161" t="s">
        <v>1494</v>
      </c>
      <c r="C251" s="161" t="s">
        <v>483</v>
      </c>
      <c r="D251" s="161" t="s">
        <v>1472</v>
      </c>
      <c r="E251" s="162" t="n">
        <v>47106400</v>
      </c>
    </row>
    <row ht="216.75" outlineLevel="0" r="252">
      <c r="A252" s="160" t="s">
        <v>1463</v>
      </c>
      <c r="B252" s="161" t="s">
        <v>1464</v>
      </c>
      <c r="C252" s="161" t="s">
        <v>851</v>
      </c>
      <c r="D252" s="161" t="s">
        <v>851</v>
      </c>
      <c r="E252" s="162" t="n">
        <v>111486870</v>
      </c>
    </row>
    <row ht="51" outlineLevel="0" r="253">
      <c r="A253" s="160" t="s">
        <v>862</v>
      </c>
      <c r="B253" s="161" t="s">
        <v>1464</v>
      </c>
      <c r="C253" s="161" t="s">
        <v>505</v>
      </c>
      <c r="D253" s="161" t="s">
        <v>851</v>
      </c>
      <c r="E253" s="162" t="n">
        <v>104681703.1</v>
      </c>
    </row>
    <row outlineLevel="0" r="254">
      <c r="A254" s="160" t="s">
        <v>981</v>
      </c>
      <c r="B254" s="161" t="s">
        <v>1464</v>
      </c>
      <c r="C254" s="161" t="s">
        <v>483</v>
      </c>
      <c r="D254" s="161" t="s">
        <v>851</v>
      </c>
      <c r="E254" s="162" t="n">
        <v>104681703.1</v>
      </c>
    </row>
    <row outlineLevel="0" r="255">
      <c r="A255" s="160" t="s">
        <v>1211</v>
      </c>
      <c r="B255" s="161" t="s">
        <v>1464</v>
      </c>
      <c r="C255" s="161" t="s">
        <v>483</v>
      </c>
      <c r="D255" s="161" t="s">
        <v>1212</v>
      </c>
      <c r="E255" s="162" t="n">
        <v>104681703.1</v>
      </c>
    </row>
    <row outlineLevel="0" r="256">
      <c r="A256" s="160" t="s">
        <v>1213</v>
      </c>
      <c r="B256" s="161" t="s">
        <v>1464</v>
      </c>
      <c r="C256" s="161" t="s">
        <v>483</v>
      </c>
      <c r="D256" s="161" t="s">
        <v>1214</v>
      </c>
      <c r="E256" s="162" t="n">
        <v>104681703.1</v>
      </c>
    </row>
    <row ht="25.5" outlineLevel="0" r="257">
      <c r="A257" s="160" t="s">
        <v>872</v>
      </c>
      <c r="B257" s="161" t="s">
        <v>1464</v>
      </c>
      <c r="C257" s="161" t="s">
        <v>873</v>
      </c>
      <c r="D257" s="161" t="s">
        <v>851</v>
      </c>
      <c r="E257" s="162" t="n">
        <v>6805166.9</v>
      </c>
    </row>
    <row ht="25.5" outlineLevel="0" r="258">
      <c r="A258" s="160" t="s">
        <v>874</v>
      </c>
      <c r="B258" s="161" t="s">
        <v>1464</v>
      </c>
      <c r="C258" s="161" t="s">
        <v>875</v>
      </c>
      <c r="D258" s="161" t="s">
        <v>851</v>
      </c>
      <c r="E258" s="162" t="n">
        <v>6805166.9</v>
      </c>
    </row>
    <row outlineLevel="0" r="259">
      <c r="A259" s="160" t="s">
        <v>1211</v>
      </c>
      <c r="B259" s="161" t="s">
        <v>1464</v>
      </c>
      <c r="C259" s="161" t="s">
        <v>875</v>
      </c>
      <c r="D259" s="161" t="s">
        <v>1212</v>
      </c>
      <c r="E259" s="162" t="n">
        <v>6805166.9</v>
      </c>
    </row>
    <row outlineLevel="0" r="260">
      <c r="A260" s="160" t="s">
        <v>1213</v>
      </c>
      <c r="B260" s="161" t="s">
        <v>1464</v>
      </c>
      <c r="C260" s="161" t="s">
        <v>875</v>
      </c>
      <c r="D260" s="161" t="s">
        <v>1214</v>
      </c>
      <c r="E260" s="162" t="n">
        <v>6805166.9</v>
      </c>
    </row>
    <row ht="229.5" outlineLevel="0" r="261">
      <c r="A261" s="160" t="s">
        <v>1495</v>
      </c>
      <c r="B261" s="161" t="s">
        <v>1496</v>
      </c>
      <c r="C261" s="161" t="s">
        <v>851</v>
      </c>
      <c r="D261" s="161" t="s">
        <v>851</v>
      </c>
      <c r="E261" s="162" t="n">
        <v>106180918</v>
      </c>
    </row>
    <row ht="51" outlineLevel="0" r="262">
      <c r="A262" s="160" t="s">
        <v>862</v>
      </c>
      <c r="B262" s="161" t="s">
        <v>1496</v>
      </c>
      <c r="C262" s="161" t="s">
        <v>505</v>
      </c>
      <c r="D262" s="161" t="s">
        <v>851</v>
      </c>
      <c r="E262" s="162" t="n">
        <v>94483757.2</v>
      </c>
    </row>
    <row outlineLevel="0" r="263">
      <c r="A263" s="160" t="s">
        <v>981</v>
      </c>
      <c r="B263" s="161" t="s">
        <v>1496</v>
      </c>
      <c r="C263" s="161" t="s">
        <v>483</v>
      </c>
      <c r="D263" s="161" t="s">
        <v>851</v>
      </c>
      <c r="E263" s="162" t="n">
        <v>94483757.2</v>
      </c>
    </row>
    <row outlineLevel="0" r="264">
      <c r="A264" s="160" t="s">
        <v>1211</v>
      </c>
      <c r="B264" s="161" t="s">
        <v>1496</v>
      </c>
      <c r="C264" s="161" t="s">
        <v>483</v>
      </c>
      <c r="D264" s="161" t="s">
        <v>1212</v>
      </c>
      <c r="E264" s="162" t="n">
        <v>94483757.2</v>
      </c>
    </row>
    <row outlineLevel="0" r="265">
      <c r="A265" s="160" t="s">
        <v>1471</v>
      </c>
      <c r="B265" s="161" t="s">
        <v>1496</v>
      </c>
      <c r="C265" s="161" t="s">
        <v>483</v>
      </c>
      <c r="D265" s="161" t="s">
        <v>1472</v>
      </c>
      <c r="E265" s="162" t="n">
        <v>94483757.2</v>
      </c>
    </row>
    <row ht="25.5" outlineLevel="0" r="266">
      <c r="A266" s="160" t="s">
        <v>872</v>
      </c>
      <c r="B266" s="161" t="s">
        <v>1496</v>
      </c>
      <c r="C266" s="161" t="s">
        <v>873</v>
      </c>
      <c r="D266" s="161" t="s">
        <v>851</v>
      </c>
      <c r="E266" s="162" t="n">
        <v>11697160.8</v>
      </c>
    </row>
    <row ht="25.5" outlineLevel="0" r="267">
      <c r="A267" s="160" t="s">
        <v>874</v>
      </c>
      <c r="B267" s="161" t="s">
        <v>1496</v>
      </c>
      <c r="C267" s="161" t="s">
        <v>875</v>
      </c>
      <c r="D267" s="161" t="s">
        <v>851</v>
      </c>
      <c r="E267" s="162" t="n">
        <v>11697160.8</v>
      </c>
    </row>
    <row outlineLevel="0" r="268">
      <c r="A268" s="160" t="s">
        <v>1211</v>
      </c>
      <c r="B268" s="161" t="s">
        <v>1496</v>
      </c>
      <c r="C268" s="161" t="s">
        <v>875</v>
      </c>
      <c r="D268" s="161" t="s">
        <v>1212</v>
      </c>
      <c r="E268" s="162" t="n">
        <v>11697160.8</v>
      </c>
    </row>
    <row outlineLevel="0" r="269">
      <c r="A269" s="160" t="s">
        <v>1471</v>
      </c>
      <c r="B269" s="161" t="s">
        <v>1496</v>
      </c>
      <c r="C269" s="161" t="s">
        <v>875</v>
      </c>
      <c r="D269" s="161" t="s">
        <v>1472</v>
      </c>
      <c r="E269" s="162" t="n">
        <v>11697160.8</v>
      </c>
    </row>
    <row ht="140.25" outlineLevel="0" r="270">
      <c r="A270" s="160" t="s">
        <v>1604</v>
      </c>
      <c r="B270" s="161" t="s">
        <v>1605</v>
      </c>
      <c r="C270" s="161" t="s">
        <v>851</v>
      </c>
      <c r="D270" s="161" t="s">
        <v>851</v>
      </c>
      <c r="E270" s="162" t="n">
        <v>817000</v>
      </c>
    </row>
    <row ht="25.5" outlineLevel="0" r="271">
      <c r="A271" s="160" t="s">
        <v>872</v>
      </c>
      <c r="B271" s="161" t="s">
        <v>1605</v>
      </c>
      <c r="C271" s="161" t="s">
        <v>873</v>
      </c>
      <c r="D271" s="161" t="s">
        <v>851</v>
      </c>
      <c r="E271" s="162" t="n">
        <v>817000</v>
      </c>
    </row>
    <row ht="25.5" outlineLevel="0" r="272">
      <c r="A272" s="160" t="s">
        <v>874</v>
      </c>
      <c r="B272" s="161" t="s">
        <v>1605</v>
      </c>
      <c r="C272" s="161" t="s">
        <v>875</v>
      </c>
      <c r="D272" s="161" t="s">
        <v>851</v>
      </c>
      <c r="E272" s="162" t="n">
        <v>817000</v>
      </c>
    </row>
    <row outlineLevel="0" r="273">
      <c r="A273" s="160" t="s">
        <v>1126</v>
      </c>
      <c r="B273" s="161" t="s">
        <v>1605</v>
      </c>
      <c r="C273" s="161" t="s">
        <v>875</v>
      </c>
      <c r="D273" s="161" t="s">
        <v>1127</v>
      </c>
      <c r="E273" s="162" t="n">
        <v>817000</v>
      </c>
    </row>
    <row outlineLevel="0" r="274">
      <c r="A274" s="160" t="s">
        <v>1135</v>
      </c>
      <c r="B274" s="161" t="s">
        <v>1605</v>
      </c>
      <c r="C274" s="161" t="s">
        <v>875</v>
      </c>
      <c r="D274" s="161" t="s">
        <v>1136</v>
      </c>
      <c r="E274" s="162" t="n">
        <v>817000</v>
      </c>
    </row>
    <row ht="102" outlineLevel="0" r="275">
      <c r="A275" s="160" t="s">
        <v>1612</v>
      </c>
      <c r="B275" s="161" t="s">
        <v>1613</v>
      </c>
      <c r="C275" s="161" t="s">
        <v>851</v>
      </c>
      <c r="D275" s="161" t="s">
        <v>851</v>
      </c>
      <c r="E275" s="162" t="n">
        <v>2561300</v>
      </c>
    </row>
    <row ht="25.5" outlineLevel="0" r="276">
      <c r="A276" s="160" t="s">
        <v>872</v>
      </c>
      <c r="B276" s="161" t="s">
        <v>1613</v>
      </c>
      <c r="C276" s="161" t="s">
        <v>873</v>
      </c>
      <c r="D276" s="161" t="s">
        <v>851</v>
      </c>
      <c r="E276" s="162" t="n">
        <v>10000</v>
      </c>
    </row>
    <row ht="25.5" outlineLevel="0" r="277">
      <c r="A277" s="160" t="s">
        <v>874</v>
      </c>
      <c r="B277" s="161" t="s">
        <v>1613</v>
      </c>
      <c r="C277" s="161" t="s">
        <v>875</v>
      </c>
      <c r="D277" s="161" t="s">
        <v>851</v>
      </c>
      <c r="E277" s="162" t="n">
        <v>10000</v>
      </c>
    </row>
    <row outlineLevel="0" r="278">
      <c r="A278" s="160" t="s">
        <v>1126</v>
      </c>
      <c r="B278" s="161" t="s">
        <v>1613</v>
      </c>
      <c r="C278" s="161" t="s">
        <v>875</v>
      </c>
      <c r="D278" s="161" t="s">
        <v>1127</v>
      </c>
      <c r="E278" s="162" t="n">
        <v>10000</v>
      </c>
    </row>
    <row outlineLevel="0" r="279">
      <c r="A279" s="160" t="s">
        <v>1610</v>
      </c>
      <c r="B279" s="161" t="s">
        <v>1613</v>
      </c>
      <c r="C279" s="161" t="s">
        <v>875</v>
      </c>
      <c r="D279" s="161" t="s">
        <v>1611</v>
      </c>
      <c r="E279" s="162" t="n">
        <v>10000</v>
      </c>
    </row>
    <row outlineLevel="0" r="280">
      <c r="A280" s="160" t="s">
        <v>969</v>
      </c>
      <c r="B280" s="161" t="s">
        <v>1613</v>
      </c>
      <c r="C280" s="161" t="s">
        <v>970</v>
      </c>
      <c r="D280" s="161" t="s">
        <v>851</v>
      </c>
      <c r="E280" s="162" t="n">
        <v>2551300</v>
      </c>
    </row>
    <row ht="25.5" outlineLevel="0" r="281">
      <c r="A281" s="160" t="s">
        <v>1151</v>
      </c>
      <c r="B281" s="161" t="s">
        <v>1613</v>
      </c>
      <c r="C281" s="161" t="s">
        <v>1152</v>
      </c>
      <c r="D281" s="161" t="s">
        <v>851</v>
      </c>
      <c r="E281" s="162" t="n">
        <v>2551300</v>
      </c>
    </row>
    <row outlineLevel="0" r="282">
      <c r="A282" s="160" t="s">
        <v>1126</v>
      </c>
      <c r="B282" s="161" t="s">
        <v>1613</v>
      </c>
      <c r="C282" s="161" t="s">
        <v>1152</v>
      </c>
      <c r="D282" s="161" t="s">
        <v>1127</v>
      </c>
      <c r="E282" s="162" t="n">
        <v>2551300</v>
      </c>
    </row>
    <row outlineLevel="0" r="283">
      <c r="A283" s="160" t="s">
        <v>1610</v>
      </c>
      <c r="B283" s="161" t="s">
        <v>1613</v>
      </c>
      <c r="C283" s="161" t="s">
        <v>1152</v>
      </c>
      <c r="D283" s="161" t="s">
        <v>1611</v>
      </c>
      <c r="E283" s="162" t="n">
        <v>2551300</v>
      </c>
    </row>
    <row ht="229.5" outlineLevel="0" r="284">
      <c r="A284" s="160" t="s">
        <v>1497</v>
      </c>
      <c r="B284" s="161" t="s">
        <v>1498</v>
      </c>
      <c r="C284" s="161" t="s">
        <v>851</v>
      </c>
      <c r="D284" s="161" t="s">
        <v>851</v>
      </c>
      <c r="E284" s="162" t="n">
        <v>418156294.62</v>
      </c>
    </row>
    <row ht="51" outlineLevel="0" r="285">
      <c r="A285" s="160" t="s">
        <v>862</v>
      </c>
      <c r="B285" s="161" t="s">
        <v>1498</v>
      </c>
      <c r="C285" s="161" t="s">
        <v>505</v>
      </c>
      <c r="D285" s="161" t="s">
        <v>851</v>
      </c>
      <c r="E285" s="162" t="n">
        <v>377704433.33</v>
      </c>
    </row>
    <row outlineLevel="0" r="286">
      <c r="A286" s="160" t="s">
        <v>981</v>
      </c>
      <c r="B286" s="161" t="s">
        <v>1498</v>
      </c>
      <c r="C286" s="161" t="s">
        <v>483</v>
      </c>
      <c r="D286" s="161" t="s">
        <v>851</v>
      </c>
      <c r="E286" s="162" t="n">
        <v>377704433.33</v>
      </c>
    </row>
    <row outlineLevel="0" r="287">
      <c r="A287" s="160" t="s">
        <v>1211</v>
      </c>
      <c r="B287" s="161" t="s">
        <v>1498</v>
      </c>
      <c r="C287" s="161" t="s">
        <v>483</v>
      </c>
      <c r="D287" s="161" t="s">
        <v>1212</v>
      </c>
      <c r="E287" s="162" t="n">
        <v>377704433.33</v>
      </c>
    </row>
    <row outlineLevel="0" r="288">
      <c r="A288" s="160" t="s">
        <v>1471</v>
      </c>
      <c r="B288" s="161" t="s">
        <v>1498</v>
      </c>
      <c r="C288" s="161" t="s">
        <v>483</v>
      </c>
      <c r="D288" s="161" t="s">
        <v>1472</v>
      </c>
      <c r="E288" s="162" t="n">
        <v>369754538.59</v>
      </c>
    </row>
    <row outlineLevel="0" r="289">
      <c r="A289" s="160" t="s">
        <v>1243</v>
      </c>
      <c r="B289" s="161" t="s">
        <v>1498</v>
      </c>
      <c r="C289" s="161" t="s">
        <v>483</v>
      </c>
      <c r="D289" s="161" t="s">
        <v>1244</v>
      </c>
      <c r="E289" s="162" t="n">
        <v>7949894.74</v>
      </c>
    </row>
    <row ht="25.5" outlineLevel="0" r="290">
      <c r="A290" s="160" t="s">
        <v>872</v>
      </c>
      <c r="B290" s="161" t="s">
        <v>1498</v>
      </c>
      <c r="C290" s="161" t="s">
        <v>873</v>
      </c>
      <c r="D290" s="161" t="s">
        <v>851</v>
      </c>
      <c r="E290" s="162" t="n">
        <v>40451861.29</v>
      </c>
    </row>
    <row ht="25.5" outlineLevel="0" r="291">
      <c r="A291" s="160" t="s">
        <v>874</v>
      </c>
      <c r="B291" s="161" t="s">
        <v>1498</v>
      </c>
      <c r="C291" s="161" t="s">
        <v>875</v>
      </c>
      <c r="D291" s="161" t="s">
        <v>851</v>
      </c>
      <c r="E291" s="162" t="n">
        <v>40451861.29</v>
      </c>
    </row>
    <row outlineLevel="0" r="292">
      <c r="A292" s="160" t="s">
        <v>1211</v>
      </c>
      <c r="B292" s="161" t="s">
        <v>1498</v>
      </c>
      <c r="C292" s="161" t="s">
        <v>875</v>
      </c>
      <c r="D292" s="161" t="s">
        <v>1212</v>
      </c>
      <c r="E292" s="162" t="n">
        <v>40451861.29</v>
      </c>
    </row>
    <row outlineLevel="0" r="293">
      <c r="A293" s="160" t="s">
        <v>1471</v>
      </c>
      <c r="B293" s="161" t="s">
        <v>1498</v>
      </c>
      <c r="C293" s="161" t="s">
        <v>875</v>
      </c>
      <c r="D293" s="161" t="s">
        <v>1472</v>
      </c>
      <c r="E293" s="162" t="n">
        <v>30718081.09</v>
      </c>
    </row>
    <row outlineLevel="0" r="294">
      <c r="A294" s="160" t="s">
        <v>1243</v>
      </c>
      <c r="B294" s="161" t="s">
        <v>1498</v>
      </c>
      <c r="C294" s="161" t="s">
        <v>875</v>
      </c>
      <c r="D294" s="161" t="s">
        <v>1244</v>
      </c>
      <c r="E294" s="162" t="n">
        <v>9733780.2</v>
      </c>
    </row>
    <row ht="102" outlineLevel="0" r="295">
      <c r="A295" s="160" t="s">
        <v>1606</v>
      </c>
      <c r="B295" s="161" t="s">
        <v>1607</v>
      </c>
      <c r="C295" s="161" t="s">
        <v>851</v>
      </c>
      <c r="D295" s="161" t="s">
        <v>851</v>
      </c>
      <c r="E295" s="162" t="n">
        <v>25151300</v>
      </c>
    </row>
    <row ht="51" outlineLevel="0" r="296">
      <c r="A296" s="160" t="s">
        <v>862</v>
      </c>
      <c r="B296" s="161" t="s">
        <v>1607</v>
      </c>
      <c r="C296" s="161" t="s">
        <v>505</v>
      </c>
      <c r="D296" s="161" t="s">
        <v>851</v>
      </c>
      <c r="E296" s="162" t="n">
        <v>545538</v>
      </c>
    </row>
    <row outlineLevel="0" r="297">
      <c r="A297" s="160" t="s">
        <v>981</v>
      </c>
      <c r="B297" s="161" t="s">
        <v>1607</v>
      </c>
      <c r="C297" s="161" t="s">
        <v>483</v>
      </c>
      <c r="D297" s="161" t="s">
        <v>851</v>
      </c>
      <c r="E297" s="162" t="n">
        <v>545538</v>
      </c>
    </row>
    <row outlineLevel="0" r="298">
      <c r="A298" s="160" t="s">
        <v>1126</v>
      </c>
      <c r="B298" s="161" t="s">
        <v>1607</v>
      </c>
      <c r="C298" s="161" t="s">
        <v>483</v>
      </c>
      <c r="D298" s="161" t="s">
        <v>1127</v>
      </c>
      <c r="E298" s="162" t="n">
        <v>545538</v>
      </c>
    </row>
    <row outlineLevel="0" r="299">
      <c r="A299" s="160" t="s">
        <v>1135</v>
      </c>
      <c r="B299" s="161" t="s">
        <v>1607</v>
      </c>
      <c r="C299" s="161" t="s">
        <v>483</v>
      </c>
      <c r="D299" s="161" t="s">
        <v>1136</v>
      </c>
      <c r="E299" s="162" t="n">
        <v>545538</v>
      </c>
    </row>
    <row ht="25.5" outlineLevel="0" r="300">
      <c r="A300" s="160" t="s">
        <v>872</v>
      </c>
      <c r="B300" s="161" t="s">
        <v>1607</v>
      </c>
      <c r="C300" s="161" t="s">
        <v>873</v>
      </c>
      <c r="D300" s="161" t="s">
        <v>851</v>
      </c>
      <c r="E300" s="162" t="n">
        <v>23460762</v>
      </c>
    </row>
    <row ht="25.5" outlineLevel="0" r="301">
      <c r="A301" s="160" t="s">
        <v>874</v>
      </c>
      <c r="B301" s="161" t="s">
        <v>1607</v>
      </c>
      <c r="C301" s="161" t="s">
        <v>875</v>
      </c>
      <c r="D301" s="161" t="s">
        <v>851</v>
      </c>
      <c r="E301" s="162" t="n">
        <v>23460762</v>
      </c>
    </row>
    <row outlineLevel="0" r="302">
      <c r="A302" s="160" t="s">
        <v>1126</v>
      </c>
      <c r="B302" s="161" t="s">
        <v>1607</v>
      </c>
      <c r="C302" s="161" t="s">
        <v>875</v>
      </c>
      <c r="D302" s="161" t="s">
        <v>1127</v>
      </c>
      <c r="E302" s="162" t="n">
        <v>23460762</v>
      </c>
    </row>
    <row outlineLevel="0" r="303">
      <c r="A303" s="160" t="s">
        <v>1135</v>
      </c>
      <c r="B303" s="161" t="s">
        <v>1607</v>
      </c>
      <c r="C303" s="161" t="s">
        <v>875</v>
      </c>
      <c r="D303" s="161" t="s">
        <v>1136</v>
      </c>
      <c r="E303" s="162" t="n">
        <v>23460762</v>
      </c>
    </row>
    <row outlineLevel="0" r="304">
      <c r="A304" s="160" t="s">
        <v>969</v>
      </c>
      <c r="B304" s="161" t="s">
        <v>1607</v>
      </c>
      <c r="C304" s="161" t="s">
        <v>970</v>
      </c>
      <c r="D304" s="161" t="s">
        <v>851</v>
      </c>
      <c r="E304" s="162" t="n">
        <v>1145000</v>
      </c>
    </row>
    <row ht="25.5" outlineLevel="0" r="305">
      <c r="A305" s="160" t="s">
        <v>1151</v>
      </c>
      <c r="B305" s="161" t="s">
        <v>1607</v>
      </c>
      <c r="C305" s="161" t="s">
        <v>1152</v>
      </c>
      <c r="D305" s="161" t="s">
        <v>851</v>
      </c>
      <c r="E305" s="162" t="n">
        <v>1145000</v>
      </c>
    </row>
    <row outlineLevel="0" r="306">
      <c r="A306" s="160" t="s">
        <v>1126</v>
      </c>
      <c r="B306" s="161" t="s">
        <v>1607</v>
      </c>
      <c r="C306" s="161" t="s">
        <v>1152</v>
      </c>
      <c r="D306" s="161" t="s">
        <v>1127</v>
      </c>
      <c r="E306" s="162" t="n">
        <v>1145000</v>
      </c>
    </row>
    <row outlineLevel="0" r="307">
      <c r="A307" s="160" t="s">
        <v>1135</v>
      </c>
      <c r="B307" s="161" t="s">
        <v>1607</v>
      </c>
      <c r="C307" s="161" t="s">
        <v>1152</v>
      </c>
      <c r="D307" s="161" t="s">
        <v>1136</v>
      </c>
      <c r="E307" s="162" t="n">
        <v>1145000</v>
      </c>
    </row>
    <row ht="216.75" outlineLevel="0" r="308">
      <c r="A308" s="160" t="s">
        <v>1465</v>
      </c>
      <c r="B308" s="161" t="s">
        <v>1466</v>
      </c>
      <c r="C308" s="161" t="s">
        <v>851</v>
      </c>
      <c r="D308" s="161" t="s">
        <v>851</v>
      </c>
      <c r="E308" s="162" t="n">
        <v>161960400</v>
      </c>
    </row>
    <row ht="51" outlineLevel="0" r="309">
      <c r="A309" s="160" t="s">
        <v>862</v>
      </c>
      <c r="B309" s="161" t="s">
        <v>1466</v>
      </c>
      <c r="C309" s="161" t="s">
        <v>505</v>
      </c>
      <c r="D309" s="161" t="s">
        <v>851</v>
      </c>
      <c r="E309" s="162" t="n">
        <v>149779463.56</v>
      </c>
    </row>
    <row outlineLevel="0" r="310">
      <c r="A310" s="160" t="s">
        <v>981</v>
      </c>
      <c r="B310" s="161" t="s">
        <v>1466</v>
      </c>
      <c r="C310" s="161" t="s">
        <v>483</v>
      </c>
      <c r="D310" s="161" t="s">
        <v>851</v>
      </c>
      <c r="E310" s="162" t="n">
        <v>149779463.56</v>
      </c>
    </row>
    <row outlineLevel="0" r="311">
      <c r="A311" s="160" t="s">
        <v>1211</v>
      </c>
      <c r="B311" s="161" t="s">
        <v>1466</v>
      </c>
      <c r="C311" s="161" t="s">
        <v>483</v>
      </c>
      <c r="D311" s="161" t="s">
        <v>1212</v>
      </c>
      <c r="E311" s="162" t="n">
        <v>149779463.56</v>
      </c>
    </row>
    <row outlineLevel="0" r="312">
      <c r="A312" s="160" t="s">
        <v>1213</v>
      </c>
      <c r="B312" s="161" t="s">
        <v>1466</v>
      </c>
      <c r="C312" s="161" t="s">
        <v>483</v>
      </c>
      <c r="D312" s="161" t="s">
        <v>1214</v>
      </c>
      <c r="E312" s="162" t="n">
        <v>149779463.56</v>
      </c>
    </row>
    <row outlineLevel="0" r="313">
      <c r="A313" s="160" t="s">
        <v>1446</v>
      </c>
      <c r="B313" s="161" t="s">
        <v>1466</v>
      </c>
      <c r="C313" s="161" t="s">
        <v>1202</v>
      </c>
      <c r="D313" s="161" t="s">
        <v>851</v>
      </c>
      <c r="E313" s="162" t="n">
        <v>25200</v>
      </c>
    </row>
    <row ht="25.5" outlineLevel="0" r="314">
      <c r="A314" s="160" t="s">
        <v>872</v>
      </c>
      <c r="B314" s="161" t="s">
        <v>1466</v>
      </c>
      <c r="C314" s="161" t="s">
        <v>873</v>
      </c>
      <c r="D314" s="161" t="s">
        <v>851</v>
      </c>
      <c r="E314" s="162" t="n">
        <v>12155736.44</v>
      </c>
    </row>
    <row ht="25.5" outlineLevel="0" r="315">
      <c r="A315" s="160" t="s">
        <v>874</v>
      </c>
      <c r="B315" s="161" t="s">
        <v>1466</v>
      </c>
      <c r="C315" s="161" t="s">
        <v>875</v>
      </c>
      <c r="D315" s="161" t="s">
        <v>851</v>
      </c>
      <c r="E315" s="162" t="n">
        <v>12155736.44</v>
      </c>
    </row>
    <row outlineLevel="0" r="316">
      <c r="A316" s="160" t="s">
        <v>1211</v>
      </c>
      <c r="B316" s="161" t="s">
        <v>1466</v>
      </c>
      <c r="C316" s="161" t="s">
        <v>875</v>
      </c>
      <c r="D316" s="161" t="s">
        <v>1212</v>
      </c>
      <c r="E316" s="162" t="n">
        <v>12155736.44</v>
      </c>
    </row>
    <row outlineLevel="0" r="317">
      <c r="A317" s="160" t="s">
        <v>1213</v>
      </c>
      <c r="B317" s="161" t="s">
        <v>1466</v>
      </c>
      <c r="C317" s="161" t="s">
        <v>875</v>
      </c>
      <c r="D317" s="161" t="s">
        <v>1214</v>
      </c>
      <c r="E317" s="162" t="n">
        <v>12155736.44</v>
      </c>
    </row>
    <row ht="63.75" outlineLevel="0" r="318">
      <c r="A318" s="160" t="s">
        <v>1568</v>
      </c>
      <c r="B318" s="161" t="s">
        <v>1569</v>
      </c>
      <c r="C318" s="161" t="s">
        <v>851</v>
      </c>
      <c r="D318" s="161" t="s">
        <v>851</v>
      </c>
      <c r="E318" s="162" t="n">
        <v>14967700</v>
      </c>
    </row>
    <row ht="25.5" outlineLevel="0" r="319">
      <c r="A319" s="160" t="s">
        <v>872</v>
      </c>
      <c r="B319" s="161" t="s">
        <v>1569</v>
      </c>
      <c r="C319" s="161" t="s">
        <v>873</v>
      </c>
      <c r="D319" s="161" t="s">
        <v>851</v>
      </c>
      <c r="E319" s="162" t="n">
        <v>10193417.32</v>
      </c>
    </row>
    <row ht="25.5" outlineLevel="0" r="320">
      <c r="A320" s="160" t="s">
        <v>874</v>
      </c>
      <c r="B320" s="161" t="s">
        <v>1569</v>
      </c>
      <c r="C320" s="161" t="s">
        <v>875</v>
      </c>
      <c r="D320" s="161" t="s">
        <v>851</v>
      </c>
      <c r="E320" s="162" t="n">
        <v>10193417.32</v>
      </c>
    </row>
    <row outlineLevel="0" r="321">
      <c r="A321" s="160" t="s">
        <v>1211</v>
      </c>
      <c r="B321" s="161" t="s">
        <v>1569</v>
      </c>
      <c r="C321" s="161" t="s">
        <v>875</v>
      </c>
      <c r="D321" s="161" t="s">
        <v>1212</v>
      </c>
      <c r="E321" s="162" t="n">
        <v>10193417.32</v>
      </c>
    </row>
    <row outlineLevel="0" r="322">
      <c r="A322" s="160" t="s">
        <v>1219</v>
      </c>
      <c r="B322" s="161" t="s">
        <v>1569</v>
      </c>
      <c r="C322" s="161" t="s">
        <v>875</v>
      </c>
      <c r="D322" s="161" t="s">
        <v>1220</v>
      </c>
      <c r="E322" s="162" t="n">
        <v>10193417.32</v>
      </c>
    </row>
    <row ht="25.5" outlineLevel="0" r="323">
      <c r="A323" s="160" t="s">
        <v>1120</v>
      </c>
      <c r="B323" s="161" t="s">
        <v>1569</v>
      </c>
      <c r="C323" s="161" t="s">
        <v>1121</v>
      </c>
      <c r="D323" s="161" t="s">
        <v>851</v>
      </c>
      <c r="E323" s="162" t="n">
        <v>4774282.68</v>
      </c>
    </row>
    <row outlineLevel="0" r="324">
      <c r="A324" s="160" t="s">
        <v>1247</v>
      </c>
      <c r="B324" s="161" t="s">
        <v>1569</v>
      </c>
      <c r="C324" s="161" t="s">
        <v>1248</v>
      </c>
      <c r="D324" s="161" t="s">
        <v>851</v>
      </c>
      <c r="E324" s="162" t="n">
        <v>4774282.68</v>
      </c>
    </row>
    <row outlineLevel="0" r="325">
      <c r="A325" s="160" t="s">
        <v>1211</v>
      </c>
      <c r="B325" s="161" t="s">
        <v>1569</v>
      </c>
      <c r="C325" s="161" t="s">
        <v>1248</v>
      </c>
      <c r="D325" s="161" t="s">
        <v>1212</v>
      </c>
      <c r="E325" s="162" t="n">
        <v>4774282.68</v>
      </c>
    </row>
    <row outlineLevel="0" r="326">
      <c r="A326" s="160" t="s">
        <v>1219</v>
      </c>
      <c r="B326" s="161" t="s">
        <v>1569</v>
      </c>
      <c r="C326" s="161" t="s">
        <v>1248</v>
      </c>
      <c r="D326" s="161" t="s">
        <v>1220</v>
      </c>
      <c r="E326" s="162" t="n">
        <v>4774282.68</v>
      </c>
    </row>
    <row ht="51" outlineLevel="0" r="327">
      <c r="A327" s="160" t="s">
        <v>1499</v>
      </c>
      <c r="B327" s="161" t="s">
        <v>1500</v>
      </c>
      <c r="C327" s="161" t="s">
        <v>851</v>
      </c>
      <c r="D327" s="161" t="s">
        <v>851</v>
      </c>
      <c r="E327" s="162" t="n">
        <v>2338042</v>
      </c>
    </row>
    <row ht="25.5" outlineLevel="0" r="328">
      <c r="A328" s="160" t="s">
        <v>872</v>
      </c>
      <c r="B328" s="161" t="s">
        <v>1500</v>
      </c>
      <c r="C328" s="161" t="s">
        <v>873</v>
      </c>
      <c r="D328" s="161" t="s">
        <v>851</v>
      </c>
      <c r="E328" s="162" t="n">
        <v>2338042</v>
      </c>
    </row>
    <row ht="25.5" outlineLevel="0" r="329">
      <c r="A329" s="160" t="s">
        <v>874</v>
      </c>
      <c r="B329" s="161" t="s">
        <v>1500</v>
      </c>
      <c r="C329" s="161" t="s">
        <v>875</v>
      </c>
      <c r="D329" s="161" t="s">
        <v>851</v>
      </c>
      <c r="E329" s="162" t="n">
        <v>2338042</v>
      </c>
    </row>
    <row outlineLevel="0" r="330">
      <c r="A330" s="160" t="s">
        <v>1211</v>
      </c>
      <c r="B330" s="161" t="s">
        <v>1500</v>
      </c>
      <c r="C330" s="161" t="s">
        <v>875</v>
      </c>
      <c r="D330" s="161" t="s">
        <v>1212</v>
      </c>
      <c r="E330" s="162" t="n">
        <v>2338042</v>
      </c>
    </row>
    <row outlineLevel="0" r="331">
      <c r="A331" s="160" t="s">
        <v>1471</v>
      </c>
      <c r="B331" s="161" t="s">
        <v>1500</v>
      </c>
      <c r="C331" s="161" t="s">
        <v>875</v>
      </c>
      <c r="D331" s="161" t="s">
        <v>1472</v>
      </c>
      <c r="E331" s="162" t="n">
        <v>2338042</v>
      </c>
    </row>
    <row ht="63.75" outlineLevel="0" r="332">
      <c r="A332" s="160" t="s">
        <v>1217</v>
      </c>
      <c r="B332" s="161" t="s">
        <v>1218</v>
      </c>
      <c r="C332" s="161" t="s">
        <v>851</v>
      </c>
      <c r="D332" s="161" t="s">
        <v>851</v>
      </c>
      <c r="E332" s="162" t="n">
        <v>3000</v>
      </c>
    </row>
    <row outlineLevel="0" r="333">
      <c r="A333" s="160" t="s">
        <v>910</v>
      </c>
      <c r="B333" s="161" t="s">
        <v>1218</v>
      </c>
      <c r="C333" s="161" t="s">
        <v>911</v>
      </c>
      <c r="D333" s="161" t="s">
        <v>851</v>
      </c>
      <c r="E333" s="162" t="n">
        <v>3000</v>
      </c>
    </row>
    <row outlineLevel="0" r="334">
      <c r="A334" s="160" t="s">
        <v>912</v>
      </c>
      <c r="B334" s="161" t="s">
        <v>1218</v>
      </c>
      <c r="C334" s="161" t="s">
        <v>913</v>
      </c>
      <c r="D334" s="161" t="s">
        <v>851</v>
      </c>
      <c r="E334" s="162" t="n">
        <v>3000</v>
      </c>
    </row>
    <row outlineLevel="0" r="335">
      <c r="A335" s="160" t="s">
        <v>1211</v>
      </c>
      <c r="B335" s="161" t="s">
        <v>1218</v>
      </c>
      <c r="C335" s="161" t="s">
        <v>913</v>
      </c>
      <c r="D335" s="161" t="s">
        <v>1212</v>
      </c>
      <c r="E335" s="162" t="n">
        <v>3000</v>
      </c>
    </row>
    <row outlineLevel="0" r="336">
      <c r="A336" s="160" t="s">
        <v>1213</v>
      </c>
      <c r="B336" s="161" t="s">
        <v>1218</v>
      </c>
      <c r="C336" s="161" t="s">
        <v>913</v>
      </c>
      <c r="D336" s="161" t="s">
        <v>1214</v>
      </c>
      <c r="E336" s="162" t="n">
        <v>3000</v>
      </c>
    </row>
    <row ht="63.75" outlineLevel="0" r="337">
      <c r="A337" s="160" t="s">
        <v>1501</v>
      </c>
      <c r="B337" s="161" t="s">
        <v>1502</v>
      </c>
      <c r="C337" s="161" t="s">
        <v>851</v>
      </c>
      <c r="D337" s="161" t="s">
        <v>851</v>
      </c>
      <c r="E337" s="162" t="n">
        <v>1030600</v>
      </c>
    </row>
    <row ht="25.5" outlineLevel="0" r="338">
      <c r="A338" s="160" t="s">
        <v>872</v>
      </c>
      <c r="B338" s="161" t="s">
        <v>1502</v>
      </c>
      <c r="C338" s="161" t="s">
        <v>873</v>
      </c>
      <c r="D338" s="161" t="s">
        <v>851</v>
      </c>
      <c r="E338" s="162" t="n">
        <v>898419</v>
      </c>
    </row>
    <row ht="25.5" outlineLevel="0" r="339">
      <c r="A339" s="160" t="s">
        <v>874</v>
      </c>
      <c r="B339" s="161" t="s">
        <v>1502</v>
      </c>
      <c r="C339" s="161" t="s">
        <v>875</v>
      </c>
      <c r="D339" s="161" t="s">
        <v>851</v>
      </c>
      <c r="E339" s="162" t="n">
        <v>898419</v>
      </c>
    </row>
    <row outlineLevel="0" r="340">
      <c r="A340" s="160" t="s">
        <v>1211</v>
      </c>
      <c r="B340" s="161" t="s">
        <v>1502</v>
      </c>
      <c r="C340" s="161" t="s">
        <v>875</v>
      </c>
      <c r="D340" s="161" t="s">
        <v>1212</v>
      </c>
      <c r="E340" s="162" t="n">
        <v>898419</v>
      </c>
    </row>
    <row outlineLevel="0" r="341">
      <c r="A341" s="160" t="s">
        <v>1471</v>
      </c>
      <c r="B341" s="161" t="s">
        <v>1502</v>
      </c>
      <c r="C341" s="161" t="s">
        <v>875</v>
      </c>
      <c r="D341" s="161" t="s">
        <v>1472</v>
      </c>
      <c r="E341" s="162" t="n">
        <v>708419</v>
      </c>
    </row>
    <row outlineLevel="0" r="342">
      <c r="A342" s="160" t="s">
        <v>1580</v>
      </c>
      <c r="B342" s="161" t="s">
        <v>1502</v>
      </c>
      <c r="C342" s="161" t="s">
        <v>875</v>
      </c>
      <c r="D342" s="161" t="s">
        <v>1581</v>
      </c>
      <c r="E342" s="162" t="n">
        <v>190000</v>
      </c>
    </row>
    <row outlineLevel="0" r="343">
      <c r="A343" s="160" t="s">
        <v>969</v>
      </c>
      <c r="B343" s="161" t="s">
        <v>1502</v>
      </c>
      <c r="C343" s="161" t="s">
        <v>970</v>
      </c>
      <c r="D343" s="161" t="s">
        <v>851</v>
      </c>
      <c r="E343" s="162" t="n">
        <v>105000</v>
      </c>
    </row>
    <row outlineLevel="0" r="344">
      <c r="A344" s="160" t="s">
        <v>1431</v>
      </c>
      <c r="B344" s="161" t="s">
        <v>1502</v>
      </c>
      <c r="C344" s="161" t="s">
        <v>1432</v>
      </c>
      <c r="D344" s="161" t="s">
        <v>851</v>
      </c>
      <c r="E344" s="162" t="n">
        <v>105000</v>
      </c>
    </row>
    <row outlineLevel="0" r="345">
      <c r="A345" s="160" t="s">
        <v>1211</v>
      </c>
      <c r="B345" s="161" t="s">
        <v>1502</v>
      </c>
      <c r="C345" s="161" t="s">
        <v>1432</v>
      </c>
      <c r="D345" s="161" t="s">
        <v>1212</v>
      </c>
      <c r="E345" s="162" t="n">
        <v>105000</v>
      </c>
    </row>
    <row outlineLevel="0" r="346">
      <c r="A346" s="160" t="s">
        <v>1471</v>
      </c>
      <c r="B346" s="161" t="s">
        <v>1502</v>
      </c>
      <c r="C346" s="161" t="s">
        <v>1432</v>
      </c>
      <c r="D346" s="161" t="s">
        <v>1472</v>
      </c>
      <c r="E346" s="162" t="n">
        <v>105000</v>
      </c>
    </row>
    <row ht="25.5" outlineLevel="0" r="347">
      <c r="A347" s="160" t="s">
        <v>1120</v>
      </c>
      <c r="B347" s="161" t="s">
        <v>1502</v>
      </c>
      <c r="C347" s="161" t="s">
        <v>1121</v>
      </c>
      <c r="D347" s="161" t="s">
        <v>851</v>
      </c>
      <c r="E347" s="162" t="n">
        <v>27181</v>
      </c>
    </row>
    <row outlineLevel="0" r="348">
      <c r="A348" s="160" t="s">
        <v>1247</v>
      </c>
      <c r="B348" s="161" t="s">
        <v>1502</v>
      </c>
      <c r="C348" s="161" t="s">
        <v>1248</v>
      </c>
      <c r="D348" s="161" t="s">
        <v>851</v>
      </c>
      <c r="E348" s="162" t="n">
        <v>27181</v>
      </c>
    </row>
    <row outlineLevel="0" r="349">
      <c r="A349" s="160" t="s">
        <v>1211</v>
      </c>
      <c r="B349" s="161" t="s">
        <v>1502</v>
      </c>
      <c r="C349" s="161" t="s">
        <v>1248</v>
      </c>
      <c r="D349" s="161" t="s">
        <v>1212</v>
      </c>
      <c r="E349" s="162" t="n">
        <v>27181</v>
      </c>
    </row>
    <row outlineLevel="0" r="350">
      <c r="A350" s="160" t="s">
        <v>1243</v>
      </c>
      <c r="B350" s="161" t="s">
        <v>1502</v>
      </c>
      <c r="C350" s="161" t="s">
        <v>1248</v>
      </c>
      <c r="D350" s="161" t="s">
        <v>1244</v>
      </c>
      <c r="E350" s="162" t="n">
        <v>27181</v>
      </c>
    </row>
    <row ht="63.75" outlineLevel="0" r="351">
      <c r="A351" s="160" t="s">
        <v>1570</v>
      </c>
      <c r="B351" s="161" t="s">
        <v>1571</v>
      </c>
      <c r="C351" s="161" t="s">
        <v>851</v>
      </c>
      <c r="D351" s="161" t="s">
        <v>851</v>
      </c>
      <c r="E351" s="162" t="n">
        <v>2953249.56</v>
      </c>
    </row>
    <row ht="25.5" outlineLevel="0" r="352">
      <c r="A352" s="160" t="s">
        <v>872</v>
      </c>
      <c r="B352" s="161" t="s">
        <v>1571</v>
      </c>
      <c r="C352" s="161" t="s">
        <v>873</v>
      </c>
      <c r="D352" s="161" t="s">
        <v>851</v>
      </c>
      <c r="E352" s="162" t="n">
        <v>1688249.56</v>
      </c>
    </row>
    <row ht="25.5" outlineLevel="0" r="353">
      <c r="A353" s="160" t="s">
        <v>874</v>
      </c>
      <c r="B353" s="161" t="s">
        <v>1571</v>
      </c>
      <c r="C353" s="161" t="s">
        <v>875</v>
      </c>
      <c r="D353" s="161" t="s">
        <v>851</v>
      </c>
      <c r="E353" s="162" t="n">
        <v>1688249.56</v>
      </c>
    </row>
    <row outlineLevel="0" r="354">
      <c r="A354" s="160" t="s">
        <v>1211</v>
      </c>
      <c r="B354" s="161" t="s">
        <v>1571</v>
      </c>
      <c r="C354" s="161" t="s">
        <v>875</v>
      </c>
      <c r="D354" s="161" t="s">
        <v>1212</v>
      </c>
      <c r="E354" s="162" t="n">
        <v>1688249.56</v>
      </c>
    </row>
    <row outlineLevel="0" r="355">
      <c r="A355" s="160" t="s">
        <v>1219</v>
      </c>
      <c r="B355" s="161" t="s">
        <v>1571</v>
      </c>
      <c r="C355" s="161" t="s">
        <v>875</v>
      </c>
      <c r="D355" s="161" t="s">
        <v>1220</v>
      </c>
      <c r="E355" s="162" t="n">
        <v>1688249.56</v>
      </c>
    </row>
    <row ht="25.5" outlineLevel="0" r="356">
      <c r="A356" s="160" t="s">
        <v>1120</v>
      </c>
      <c r="B356" s="161" t="s">
        <v>1571</v>
      </c>
      <c r="C356" s="161" t="s">
        <v>1121</v>
      </c>
      <c r="D356" s="161" t="s">
        <v>851</v>
      </c>
      <c r="E356" s="162" t="n">
        <v>1265000</v>
      </c>
    </row>
    <row outlineLevel="0" r="357">
      <c r="A357" s="160" t="s">
        <v>1247</v>
      </c>
      <c r="B357" s="161" t="s">
        <v>1571</v>
      </c>
      <c r="C357" s="161" t="s">
        <v>1248</v>
      </c>
      <c r="D357" s="161" t="s">
        <v>851</v>
      </c>
      <c r="E357" s="162" t="n">
        <v>1265000</v>
      </c>
    </row>
    <row outlineLevel="0" r="358">
      <c r="A358" s="160" t="s">
        <v>1211</v>
      </c>
      <c r="B358" s="161" t="s">
        <v>1571</v>
      </c>
      <c r="C358" s="161" t="s">
        <v>1248</v>
      </c>
      <c r="D358" s="161" t="s">
        <v>1212</v>
      </c>
      <c r="E358" s="162" t="n">
        <v>1265000</v>
      </c>
    </row>
    <row outlineLevel="0" r="359">
      <c r="A359" s="160" t="s">
        <v>1219</v>
      </c>
      <c r="B359" s="161" t="s">
        <v>1571</v>
      </c>
      <c r="C359" s="161" t="s">
        <v>1248</v>
      </c>
      <c r="D359" s="161" t="s">
        <v>1220</v>
      </c>
      <c r="E359" s="162" t="n">
        <v>1265000</v>
      </c>
    </row>
    <row ht="51" outlineLevel="0" r="360">
      <c r="A360" s="160" t="s">
        <v>1503</v>
      </c>
      <c r="B360" s="161" t="s">
        <v>1504</v>
      </c>
      <c r="C360" s="161" t="s">
        <v>851</v>
      </c>
      <c r="D360" s="161" t="s">
        <v>851</v>
      </c>
      <c r="E360" s="162" t="n">
        <v>187200</v>
      </c>
    </row>
    <row outlineLevel="0" r="361">
      <c r="A361" s="160" t="s">
        <v>969</v>
      </c>
      <c r="B361" s="161" t="s">
        <v>1504</v>
      </c>
      <c r="C361" s="161" t="s">
        <v>970</v>
      </c>
      <c r="D361" s="161" t="s">
        <v>851</v>
      </c>
      <c r="E361" s="162" t="n">
        <v>187200</v>
      </c>
    </row>
    <row outlineLevel="0" r="362">
      <c r="A362" s="160" t="s">
        <v>1505</v>
      </c>
      <c r="B362" s="161" t="s">
        <v>1504</v>
      </c>
      <c r="C362" s="161" t="s">
        <v>1506</v>
      </c>
      <c r="D362" s="161" t="s">
        <v>851</v>
      </c>
      <c r="E362" s="162" t="n">
        <v>187200</v>
      </c>
    </row>
    <row outlineLevel="0" r="363">
      <c r="A363" s="160" t="s">
        <v>1211</v>
      </c>
      <c r="B363" s="161" t="s">
        <v>1504</v>
      </c>
      <c r="C363" s="161" t="s">
        <v>1506</v>
      </c>
      <c r="D363" s="161" t="s">
        <v>1212</v>
      </c>
      <c r="E363" s="162" t="n">
        <v>187200</v>
      </c>
    </row>
    <row outlineLevel="0" r="364">
      <c r="A364" s="160" t="s">
        <v>1471</v>
      </c>
      <c r="B364" s="161" t="s">
        <v>1504</v>
      </c>
      <c r="C364" s="161" t="s">
        <v>1506</v>
      </c>
      <c r="D364" s="161" t="s">
        <v>1472</v>
      </c>
      <c r="E364" s="162" t="n">
        <v>187200</v>
      </c>
    </row>
    <row ht="76.5" outlineLevel="0" r="365">
      <c r="A365" s="160" t="s">
        <v>1467</v>
      </c>
      <c r="B365" s="161" t="s">
        <v>1468</v>
      </c>
      <c r="C365" s="161" t="s">
        <v>851</v>
      </c>
      <c r="D365" s="161" t="s">
        <v>851</v>
      </c>
      <c r="E365" s="162" t="n">
        <v>18078031</v>
      </c>
    </row>
    <row ht="25.5" outlineLevel="0" r="366">
      <c r="A366" s="160" t="s">
        <v>872</v>
      </c>
      <c r="B366" s="161" t="s">
        <v>1468</v>
      </c>
      <c r="C366" s="161" t="s">
        <v>873</v>
      </c>
      <c r="D366" s="161" t="s">
        <v>851</v>
      </c>
      <c r="E366" s="162" t="n">
        <v>18078031</v>
      </c>
    </row>
    <row ht="25.5" outlineLevel="0" r="367">
      <c r="A367" s="160" t="s">
        <v>874</v>
      </c>
      <c r="B367" s="161" t="s">
        <v>1468</v>
      </c>
      <c r="C367" s="161" t="s">
        <v>875</v>
      </c>
      <c r="D367" s="161" t="s">
        <v>851</v>
      </c>
      <c r="E367" s="162" t="n">
        <v>18078031</v>
      </c>
    </row>
    <row outlineLevel="0" r="368">
      <c r="A368" s="160" t="s">
        <v>1211</v>
      </c>
      <c r="B368" s="161" t="s">
        <v>1468</v>
      </c>
      <c r="C368" s="161" t="s">
        <v>875</v>
      </c>
      <c r="D368" s="161" t="s">
        <v>1212</v>
      </c>
      <c r="E368" s="162" t="n">
        <v>18078031</v>
      </c>
    </row>
    <row outlineLevel="0" r="369">
      <c r="A369" s="160" t="s">
        <v>1213</v>
      </c>
      <c r="B369" s="161" t="s">
        <v>1468</v>
      </c>
      <c r="C369" s="161" t="s">
        <v>875</v>
      </c>
      <c r="D369" s="161" t="s">
        <v>1214</v>
      </c>
      <c r="E369" s="162" t="n">
        <v>5000000</v>
      </c>
    </row>
    <row outlineLevel="0" r="370">
      <c r="A370" s="160" t="s">
        <v>1471</v>
      </c>
      <c r="B370" s="161" t="s">
        <v>1468</v>
      </c>
      <c r="C370" s="161" t="s">
        <v>875</v>
      </c>
      <c r="D370" s="161" t="s">
        <v>1472</v>
      </c>
      <c r="E370" s="162" t="n">
        <v>13078031</v>
      </c>
    </row>
    <row ht="51" outlineLevel="0" r="371">
      <c r="A371" s="160" t="s">
        <v>1507</v>
      </c>
      <c r="B371" s="161" t="s">
        <v>1508</v>
      </c>
      <c r="C371" s="161" t="s">
        <v>851</v>
      </c>
      <c r="D371" s="161" t="s">
        <v>851</v>
      </c>
      <c r="E371" s="162" t="n">
        <v>40000</v>
      </c>
    </row>
    <row ht="25.5" outlineLevel="0" r="372">
      <c r="A372" s="160" t="s">
        <v>872</v>
      </c>
      <c r="B372" s="161" t="s">
        <v>1508</v>
      </c>
      <c r="C372" s="161" t="s">
        <v>873</v>
      </c>
      <c r="D372" s="161" t="s">
        <v>851</v>
      </c>
      <c r="E372" s="162" t="n">
        <v>40000</v>
      </c>
    </row>
    <row ht="25.5" outlineLevel="0" r="373">
      <c r="A373" s="160" t="s">
        <v>874</v>
      </c>
      <c r="B373" s="161" t="s">
        <v>1508</v>
      </c>
      <c r="C373" s="161" t="s">
        <v>875</v>
      </c>
      <c r="D373" s="161" t="s">
        <v>851</v>
      </c>
      <c r="E373" s="162" t="n">
        <v>40000</v>
      </c>
    </row>
    <row outlineLevel="0" r="374">
      <c r="A374" s="160" t="s">
        <v>1211</v>
      </c>
      <c r="B374" s="161" t="s">
        <v>1508</v>
      </c>
      <c r="C374" s="161" t="s">
        <v>875</v>
      </c>
      <c r="D374" s="161" t="s">
        <v>1212</v>
      </c>
      <c r="E374" s="162" t="n">
        <v>40000</v>
      </c>
    </row>
    <row outlineLevel="0" r="375">
      <c r="A375" s="160" t="s">
        <v>1471</v>
      </c>
      <c r="B375" s="161" t="s">
        <v>1508</v>
      </c>
      <c r="C375" s="161" t="s">
        <v>875</v>
      </c>
      <c r="D375" s="161" t="s">
        <v>1472</v>
      </c>
      <c r="E375" s="162" t="n">
        <v>40000</v>
      </c>
    </row>
    <row ht="63.75" outlineLevel="0" r="376">
      <c r="A376" s="160" t="s">
        <v>1509</v>
      </c>
      <c r="B376" s="161" t="s">
        <v>1510</v>
      </c>
      <c r="C376" s="161" t="s">
        <v>851</v>
      </c>
      <c r="D376" s="161" t="s">
        <v>851</v>
      </c>
      <c r="E376" s="162" t="n">
        <v>4400</v>
      </c>
    </row>
    <row ht="25.5" outlineLevel="0" r="377">
      <c r="A377" s="160" t="s">
        <v>872</v>
      </c>
      <c r="B377" s="161" t="s">
        <v>1510</v>
      </c>
      <c r="C377" s="161" t="s">
        <v>873</v>
      </c>
      <c r="D377" s="161" t="s">
        <v>851</v>
      </c>
      <c r="E377" s="162" t="n">
        <v>4400</v>
      </c>
    </row>
    <row ht="25.5" outlineLevel="0" r="378">
      <c r="A378" s="160" t="s">
        <v>874</v>
      </c>
      <c r="B378" s="161" t="s">
        <v>1510</v>
      </c>
      <c r="C378" s="161" t="s">
        <v>875</v>
      </c>
      <c r="D378" s="161" t="s">
        <v>851</v>
      </c>
      <c r="E378" s="162" t="n">
        <v>4400</v>
      </c>
    </row>
    <row outlineLevel="0" r="379">
      <c r="A379" s="160" t="s">
        <v>1211</v>
      </c>
      <c r="B379" s="161" t="s">
        <v>1510</v>
      </c>
      <c r="C379" s="161" t="s">
        <v>875</v>
      </c>
      <c r="D379" s="161" t="s">
        <v>1212</v>
      </c>
      <c r="E379" s="162" t="n">
        <v>4400</v>
      </c>
    </row>
    <row outlineLevel="0" r="380">
      <c r="A380" s="160" t="s">
        <v>1471</v>
      </c>
      <c r="B380" s="161" t="s">
        <v>1510</v>
      </c>
      <c r="C380" s="161" t="s">
        <v>875</v>
      </c>
      <c r="D380" s="161" t="s">
        <v>1472</v>
      </c>
      <c r="E380" s="162" t="n">
        <v>4400</v>
      </c>
    </row>
    <row ht="127.5" outlineLevel="0" r="381">
      <c r="A381" s="160" t="s">
        <v>1608</v>
      </c>
      <c r="B381" s="161" t="s">
        <v>1609</v>
      </c>
      <c r="C381" s="161" t="s">
        <v>851</v>
      </c>
      <c r="D381" s="161" t="s">
        <v>851</v>
      </c>
      <c r="E381" s="162" t="n">
        <v>33936400</v>
      </c>
    </row>
    <row ht="25.5" outlineLevel="0" r="382">
      <c r="A382" s="160" t="s">
        <v>872</v>
      </c>
      <c r="B382" s="161" t="s">
        <v>1609</v>
      </c>
      <c r="C382" s="161" t="s">
        <v>873</v>
      </c>
      <c r="D382" s="161" t="s">
        <v>851</v>
      </c>
      <c r="E382" s="162" t="n">
        <v>33936400</v>
      </c>
    </row>
    <row ht="25.5" outlineLevel="0" r="383">
      <c r="A383" s="160" t="s">
        <v>874</v>
      </c>
      <c r="B383" s="161" t="s">
        <v>1609</v>
      </c>
      <c r="C383" s="161" t="s">
        <v>875</v>
      </c>
      <c r="D383" s="161" t="s">
        <v>851</v>
      </c>
      <c r="E383" s="162" t="n">
        <v>33936400</v>
      </c>
    </row>
    <row outlineLevel="0" r="384">
      <c r="A384" s="160" t="s">
        <v>1126</v>
      </c>
      <c r="B384" s="161" t="s">
        <v>1609</v>
      </c>
      <c r="C384" s="161" t="s">
        <v>875</v>
      </c>
      <c r="D384" s="161" t="s">
        <v>1127</v>
      </c>
      <c r="E384" s="162" t="n">
        <v>33936400</v>
      </c>
    </row>
    <row outlineLevel="0" r="385">
      <c r="A385" s="160" t="s">
        <v>1135</v>
      </c>
      <c r="B385" s="161" t="s">
        <v>1609</v>
      </c>
      <c r="C385" s="161" t="s">
        <v>875</v>
      </c>
      <c r="D385" s="161" t="s">
        <v>1136</v>
      </c>
      <c r="E385" s="162" t="n">
        <v>33936400</v>
      </c>
    </row>
    <row ht="153" outlineLevel="0" r="386">
      <c r="A386" s="160" t="s">
        <v>1572</v>
      </c>
      <c r="B386" s="161" t="s">
        <v>1573</v>
      </c>
      <c r="C386" s="161" t="s">
        <v>851</v>
      </c>
      <c r="D386" s="161" t="s">
        <v>851</v>
      </c>
      <c r="E386" s="162" t="n">
        <v>358360</v>
      </c>
    </row>
    <row ht="25.5" outlineLevel="0" r="387">
      <c r="A387" s="160" t="s">
        <v>1120</v>
      </c>
      <c r="B387" s="161" t="s">
        <v>1573</v>
      </c>
      <c r="C387" s="161" t="s">
        <v>1121</v>
      </c>
      <c r="D387" s="161" t="s">
        <v>851</v>
      </c>
      <c r="E387" s="162" t="n">
        <v>358360</v>
      </c>
    </row>
    <row outlineLevel="0" r="388">
      <c r="A388" s="160" t="s">
        <v>1247</v>
      </c>
      <c r="B388" s="161" t="s">
        <v>1573</v>
      </c>
      <c r="C388" s="161" t="s">
        <v>1248</v>
      </c>
      <c r="D388" s="161" t="s">
        <v>851</v>
      </c>
      <c r="E388" s="162" t="n">
        <v>358360</v>
      </c>
    </row>
    <row outlineLevel="0" r="389">
      <c r="A389" s="160" t="s">
        <v>1211</v>
      </c>
      <c r="B389" s="161" t="s">
        <v>1573</v>
      </c>
      <c r="C389" s="161" t="s">
        <v>1248</v>
      </c>
      <c r="D389" s="161" t="s">
        <v>1212</v>
      </c>
      <c r="E389" s="162" t="n">
        <v>358360</v>
      </c>
    </row>
    <row outlineLevel="0" r="390">
      <c r="A390" s="160" t="s">
        <v>1219</v>
      </c>
      <c r="B390" s="161" t="s">
        <v>1573</v>
      </c>
      <c r="C390" s="161" t="s">
        <v>1248</v>
      </c>
      <c r="D390" s="161" t="s">
        <v>1220</v>
      </c>
      <c r="E390" s="162" t="n">
        <v>358360</v>
      </c>
    </row>
    <row ht="76.5" outlineLevel="0" r="391">
      <c r="A391" s="160" t="s">
        <v>1221</v>
      </c>
      <c r="B391" s="161" t="s">
        <v>1222</v>
      </c>
      <c r="C391" s="161" t="s">
        <v>851</v>
      </c>
      <c r="D391" s="161" t="s">
        <v>851</v>
      </c>
      <c r="E391" s="162" t="n">
        <v>5151560</v>
      </c>
    </row>
    <row ht="25.5" outlineLevel="0" r="392">
      <c r="A392" s="160" t="s">
        <v>872</v>
      </c>
      <c r="B392" s="161" t="s">
        <v>1222</v>
      </c>
      <c r="C392" s="161" t="s">
        <v>873</v>
      </c>
      <c r="D392" s="161" t="s">
        <v>851</v>
      </c>
      <c r="E392" s="162" t="n">
        <v>5151560</v>
      </c>
    </row>
    <row ht="25.5" outlineLevel="0" r="393">
      <c r="A393" s="160" t="s">
        <v>874</v>
      </c>
      <c r="B393" s="161" t="s">
        <v>1222</v>
      </c>
      <c r="C393" s="161" t="s">
        <v>875</v>
      </c>
      <c r="D393" s="161" t="s">
        <v>851</v>
      </c>
      <c r="E393" s="162" t="n">
        <v>5151560</v>
      </c>
    </row>
    <row outlineLevel="0" r="394">
      <c r="A394" s="160" t="s">
        <v>1211</v>
      </c>
      <c r="B394" s="161" t="s">
        <v>1222</v>
      </c>
      <c r="C394" s="161" t="s">
        <v>875</v>
      </c>
      <c r="D394" s="161" t="s">
        <v>1212</v>
      </c>
      <c r="E394" s="162" t="n">
        <v>5151560</v>
      </c>
    </row>
    <row outlineLevel="0" r="395">
      <c r="A395" s="160" t="s">
        <v>1219</v>
      </c>
      <c r="B395" s="161" t="s">
        <v>1222</v>
      </c>
      <c r="C395" s="161" t="s">
        <v>875</v>
      </c>
      <c r="D395" s="161" t="s">
        <v>1220</v>
      </c>
      <c r="E395" s="162" t="n">
        <v>5151560</v>
      </c>
    </row>
    <row ht="63.75" outlineLevel="0" r="396">
      <c r="A396" s="160" t="s">
        <v>1511</v>
      </c>
      <c r="B396" s="161" t="s">
        <v>1512</v>
      </c>
      <c r="C396" s="161" t="s">
        <v>851</v>
      </c>
      <c r="D396" s="161" t="s">
        <v>851</v>
      </c>
      <c r="E396" s="162" t="n">
        <v>4864110.97</v>
      </c>
    </row>
    <row ht="25.5" outlineLevel="0" r="397">
      <c r="A397" s="160" t="s">
        <v>872</v>
      </c>
      <c r="B397" s="161" t="s">
        <v>1512</v>
      </c>
      <c r="C397" s="161" t="s">
        <v>873</v>
      </c>
      <c r="D397" s="161" t="s">
        <v>851</v>
      </c>
      <c r="E397" s="162" t="n">
        <v>4864110.97</v>
      </c>
    </row>
    <row ht="25.5" outlineLevel="0" r="398">
      <c r="A398" s="160" t="s">
        <v>874</v>
      </c>
      <c r="B398" s="161" t="s">
        <v>1512</v>
      </c>
      <c r="C398" s="161" t="s">
        <v>875</v>
      </c>
      <c r="D398" s="161" t="s">
        <v>851</v>
      </c>
      <c r="E398" s="162" t="n">
        <v>4864110.97</v>
      </c>
    </row>
    <row outlineLevel="0" r="399">
      <c r="A399" s="160" t="s">
        <v>1211</v>
      </c>
      <c r="B399" s="161" t="s">
        <v>1512</v>
      </c>
      <c r="C399" s="161" t="s">
        <v>875</v>
      </c>
      <c r="D399" s="161" t="s">
        <v>1212</v>
      </c>
      <c r="E399" s="162" t="n">
        <v>4864110.97</v>
      </c>
    </row>
    <row outlineLevel="0" r="400">
      <c r="A400" s="160" t="s">
        <v>1471</v>
      </c>
      <c r="B400" s="161" t="s">
        <v>1512</v>
      </c>
      <c r="C400" s="161" t="s">
        <v>875</v>
      </c>
      <c r="D400" s="161" t="s">
        <v>1472</v>
      </c>
      <c r="E400" s="162" t="n">
        <v>4864110.97</v>
      </c>
    </row>
    <row ht="63.75" outlineLevel="0" r="401">
      <c r="A401" s="160" t="s">
        <v>1513</v>
      </c>
      <c r="B401" s="161" t="s">
        <v>1514</v>
      </c>
      <c r="C401" s="161" t="s">
        <v>851</v>
      </c>
      <c r="D401" s="161" t="s">
        <v>851</v>
      </c>
      <c r="E401" s="162" t="n">
        <v>9728057.77</v>
      </c>
    </row>
    <row ht="25.5" outlineLevel="0" r="402">
      <c r="A402" s="160" t="s">
        <v>872</v>
      </c>
      <c r="B402" s="161" t="s">
        <v>1514</v>
      </c>
      <c r="C402" s="161" t="s">
        <v>873</v>
      </c>
      <c r="D402" s="161" t="s">
        <v>851</v>
      </c>
      <c r="E402" s="162" t="n">
        <v>9728057.77</v>
      </c>
    </row>
    <row ht="25.5" outlineLevel="0" r="403">
      <c r="A403" s="160" t="s">
        <v>874</v>
      </c>
      <c r="B403" s="161" t="s">
        <v>1514</v>
      </c>
      <c r="C403" s="161" t="s">
        <v>875</v>
      </c>
      <c r="D403" s="161" t="s">
        <v>851</v>
      </c>
      <c r="E403" s="162" t="n">
        <v>9728057.77</v>
      </c>
    </row>
    <row outlineLevel="0" r="404">
      <c r="A404" s="160" t="s">
        <v>1211</v>
      </c>
      <c r="B404" s="161" t="s">
        <v>1514</v>
      </c>
      <c r="C404" s="161" t="s">
        <v>875</v>
      </c>
      <c r="D404" s="161" t="s">
        <v>1212</v>
      </c>
      <c r="E404" s="162" t="n">
        <v>9728057.77</v>
      </c>
    </row>
    <row outlineLevel="0" r="405">
      <c r="A405" s="160" t="s">
        <v>1471</v>
      </c>
      <c r="B405" s="161" t="s">
        <v>1514</v>
      </c>
      <c r="C405" s="161" t="s">
        <v>875</v>
      </c>
      <c r="D405" s="161" t="s">
        <v>1472</v>
      </c>
      <c r="E405" s="162" t="n">
        <v>9728057.77</v>
      </c>
    </row>
    <row ht="89.25" outlineLevel="0" r="406">
      <c r="A406" s="160" t="s">
        <v>1515</v>
      </c>
      <c r="B406" s="161" t="s">
        <v>1516</v>
      </c>
      <c r="C406" s="161" t="s">
        <v>851</v>
      </c>
      <c r="D406" s="161" t="s">
        <v>851</v>
      </c>
      <c r="E406" s="162" t="n">
        <v>2730000</v>
      </c>
    </row>
    <row ht="25.5" outlineLevel="0" r="407">
      <c r="A407" s="160" t="s">
        <v>872</v>
      </c>
      <c r="B407" s="161" t="s">
        <v>1516</v>
      </c>
      <c r="C407" s="161" t="s">
        <v>873</v>
      </c>
      <c r="D407" s="161" t="s">
        <v>851</v>
      </c>
      <c r="E407" s="162" t="n">
        <v>2730000</v>
      </c>
    </row>
    <row ht="25.5" outlineLevel="0" r="408">
      <c r="A408" s="160" t="s">
        <v>874</v>
      </c>
      <c r="B408" s="161" t="s">
        <v>1516</v>
      </c>
      <c r="C408" s="161" t="s">
        <v>875</v>
      </c>
      <c r="D408" s="161" t="s">
        <v>851</v>
      </c>
      <c r="E408" s="162" t="n">
        <v>2730000</v>
      </c>
    </row>
    <row outlineLevel="0" r="409">
      <c r="A409" s="160" t="s">
        <v>1211</v>
      </c>
      <c r="B409" s="161" t="s">
        <v>1516</v>
      </c>
      <c r="C409" s="161" t="s">
        <v>875</v>
      </c>
      <c r="D409" s="161" t="s">
        <v>1212</v>
      </c>
      <c r="E409" s="162" t="n">
        <v>2730000</v>
      </c>
    </row>
    <row outlineLevel="0" r="410">
      <c r="A410" s="160" t="s">
        <v>1471</v>
      </c>
      <c r="B410" s="161" t="s">
        <v>1516</v>
      </c>
      <c r="C410" s="161" t="s">
        <v>875</v>
      </c>
      <c r="D410" s="161" t="s">
        <v>1472</v>
      </c>
      <c r="E410" s="162" t="n">
        <v>2730000</v>
      </c>
    </row>
    <row ht="76.5" outlineLevel="0" r="411">
      <c r="A411" s="160" t="s">
        <v>1469</v>
      </c>
      <c r="B411" s="161" t="s">
        <v>1470</v>
      </c>
      <c r="C411" s="161" t="s">
        <v>851</v>
      </c>
      <c r="D411" s="161" t="s">
        <v>851</v>
      </c>
      <c r="E411" s="162" t="n">
        <v>2450579.05</v>
      </c>
    </row>
    <row ht="25.5" outlineLevel="0" r="412">
      <c r="A412" s="160" t="s">
        <v>872</v>
      </c>
      <c r="B412" s="161" t="s">
        <v>1470</v>
      </c>
      <c r="C412" s="161" t="s">
        <v>873</v>
      </c>
      <c r="D412" s="161" t="s">
        <v>851</v>
      </c>
      <c r="E412" s="162" t="n">
        <v>2450579.05</v>
      </c>
    </row>
    <row ht="25.5" outlineLevel="0" r="413">
      <c r="A413" s="160" t="s">
        <v>874</v>
      </c>
      <c r="B413" s="161" t="s">
        <v>1470</v>
      </c>
      <c r="C413" s="161" t="s">
        <v>875</v>
      </c>
      <c r="D413" s="161" t="s">
        <v>851</v>
      </c>
      <c r="E413" s="162" t="n">
        <v>2450579.05</v>
      </c>
    </row>
    <row outlineLevel="0" r="414">
      <c r="A414" s="160" t="s">
        <v>1211</v>
      </c>
      <c r="B414" s="161" t="s">
        <v>1470</v>
      </c>
      <c r="C414" s="161" t="s">
        <v>875</v>
      </c>
      <c r="D414" s="161" t="s">
        <v>1212</v>
      </c>
      <c r="E414" s="162" t="n">
        <v>2450579.05</v>
      </c>
    </row>
    <row outlineLevel="0" r="415">
      <c r="A415" s="160" t="s">
        <v>1213</v>
      </c>
      <c r="B415" s="161" t="s">
        <v>1470</v>
      </c>
      <c r="C415" s="161" t="s">
        <v>875</v>
      </c>
      <c r="D415" s="161" t="s">
        <v>1214</v>
      </c>
      <c r="E415" s="162" t="n">
        <v>2450579.05</v>
      </c>
    </row>
    <row ht="89.25" outlineLevel="0" r="416">
      <c r="A416" s="160" t="s">
        <v>1515</v>
      </c>
      <c r="B416" s="161" t="s">
        <v>1517</v>
      </c>
      <c r="C416" s="161" t="s">
        <v>851</v>
      </c>
      <c r="D416" s="161" t="s">
        <v>851</v>
      </c>
      <c r="E416" s="162" t="n">
        <v>7018500</v>
      </c>
    </row>
    <row ht="25.5" outlineLevel="0" r="417">
      <c r="A417" s="160" t="s">
        <v>872</v>
      </c>
      <c r="B417" s="161" t="s">
        <v>1517</v>
      </c>
      <c r="C417" s="161" t="s">
        <v>873</v>
      </c>
      <c r="D417" s="161" t="s">
        <v>851</v>
      </c>
      <c r="E417" s="162" t="n">
        <v>7018500</v>
      </c>
    </row>
    <row ht="25.5" outlineLevel="0" r="418">
      <c r="A418" s="160" t="s">
        <v>874</v>
      </c>
      <c r="B418" s="161" t="s">
        <v>1517</v>
      </c>
      <c r="C418" s="161" t="s">
        <v>875</v>
      </c>
      <c r="D418" s="161" t="s">
        <v>851</v>
      </c>
      <c r="E418" s="162" t="n">
        <v>7018500</v>
      </c>
    </row>
    <row outlineLevel="0" r="419">
      <c r="A419" s="160" t="s">
        <v>1211</v>
      </c>
      <c r="B419" s="161" t="s">
        <v>1517</v>
      </c>
      <c r="C419" s="161" t="s">
        <v>875</v>
      </c>
      <c r="D419" s="161" t="s">
        <v>1212</v>
      </c>
      <c r="E419" s="162" t="n">
        <v>7018500</v>
      </c>
    </row>
    <row outlineLevel="0" r="420">
      <c r="A420" s="160" t="s">
        <v>1471</v>
      </c>
      <c r="B420" s="161" t="s">
        <v>1517</v>
      </c>
      <c r="C420" s="161" t="s">
        <v>875</v>
      </c>
      <c r="D420" s="161" t="s">
        <v>1472</v>
      </c>
      <c r="E420" s="162" t="n">
        <v>7018500</v>
      </c>
    </row>
    <row ht="38.25" outlineLevel="0" r="421">
      <c r="A421" s="160" t="s">
        <v>1139</v>
      </c>
      <c r="B421" s="161" t="s">
        <v>1140</v>
      </c>
      <c r="C421" s="161" t="s">
        <v>851</v>
      </c>
      <c r="D421" s="161" t="s">
        <v>851</v>
      </c>
      <c r="E421" s="162" t="n">
        <v>15585028</v>
      </c>
    </row>
    <row ht="89.25" outlineLevel="0" r="422">
      <c r="A422" s="160" t="s">
        <v>1582</v>
      </c>
      <c r="B422" s="161" t="s">
        <v>1583</v>
      </c>
      <c r="C422" s="161" t="s">
        <v>851</v>
      </c>
      <c r="D422" s="161" t="s">
        <v>851</v>
      </c>
      <c r="E422" s="162" t="n">
        <v>6786560</v>
      </c>
    </row>
    <row ht="51" outlineLevel="0" r="423">
      <c r="A423" s="160" t="s">
        <v>862</v>
      </c>
      <c r="B423" s="161" t="s">
        <v>1583</v>
      </c>
      <c r="C423" s="161" t="s">
        <v>505</v>
      </c>
      <c r="D423" s="161" t="s">
        <v>851</v>
      </c>
      <c r="E423" s="162" t="n">
        <v>5679440</v>
      </c>
    </row>
    <row ht="25.5" outlineLevel="0" r="424">
      <c r="A424" s="160" t="s">
        <v>863</v>
      </c>
      <c r="B424" s="161" t="s">
        <v>1583</v>
      </c>
      <c r="C424" s="161" t="s">
        <v>559</v>
      </c>
      <c r="D424" s="161" t="s">
        <v>851</v>
      </c>
      <c r="E424" s="162" t="n">
        <v>5679440</v>
      </c>
    </row>
    <row outlineLevel="0" r="425">
      <c r="A425" s="160" t="s">
        <v>1211</v>
      </c>
      <c r="B425" s="161" t="s">
        <v>1583</v>
      </c>
      <c r="C425" s="161" t="s">
        <v>559</v>
      </c>
      <c r="D425" s="161" t="s">
        <v>1212</v>
      </c>
      <c r="E425" s="162" t="n">
        <v>5679440</v>
      </c>
    </row>
    <row outlineLevel="0" r="426">
      <c r="A426" s="160" t="s">
        <v>1580</v>
      </c>
      <c r="B426" s="161" t="s">
        <v>1583</v>
      </c>
      <c r="C426" s="161" t="s">
        <v>559</v>
      </c>
      <c r="D426" s="161" t="s">
        <v>1581</v>
      </c>
      <c r="E426" s="162" t="n">
        <v>5679440</v>
      </c>
    </row>
    <row ht="25.5" outlineLevel="0" r="427">
      <c r="A427" s="160" t="s">
        <v>872</v>
      </c>
      <c r="B427" s="161" t="s">
        <v>1583</v>
      </c>
      <c r="C427" s="161" t="s">
        <v>873</v>
      </c>
      <c r="D427" s="161" t="s">
        <v>851</v>
      </c>
      <c r="E427" s="162" t="n">
        <v>1107120</v>
      </c>
    </row>
    <row ht="25.5" outlineLevel="0" r="428">
      <c r="A428" s="160" t="s">
        <v>874</v>
      </c>
      <c r="B428" s="161" t="s">
        <v>1583</v>
      </c>
      <c r="C428" s="161" t="s">
        <v>875</v>
      </c>
      <c r="D428" s="161" t="s">
        <v>851</v>
      </c>
      <c r="E428" s="162" t="n">
        <v>1107120</v>
      </c>
    </row>
    <row outlineLevel="0" r="429">
      <c r="A429" s="160" t="s">
        <v>1211</v>
      </c>
      <c r="B429" s="161" t="s">
        <v>1583</v>
      </c>
      <c r="C429" s="161" t="s">
        <v>875</v>
      </c>
      <c r="D429" s="161" t="s">
        <v>1212</v>
      </c>
      <c r="E429" s="162" t="n">
        <v>1107120</v>
      </c>
    </row>
    <row outlineLevel="0" r="430">
      <c r="A430" s="160" t="s">
        <v>1580</v>
      </c>
      <c r="B430" s="161" t="s">
        <v>1583</v>
      </c>
      <c r="C430" s="161" t="s">
        <v>875</v>
      </c>
      <c r="D430" s="161" t="s">
        <v>1581</v>
      </c>
      <c r="E430" s="162" t="n">
        <v>1107120</v>
      </c>
    </row>
    <row ht="114.75" outlineLevel="0" r="431">
      <c r="A431" s="160" t="s">
        <v>1141</v>
      </c>
      <c r="B431" s="161" t="s">
        <v>1142</v>
      </c>
      <c r="C431" s="161" t="s">
        <v>851</v>
      </c>
      <c r="D431" s="161" t="s">
        <v>851</v>
      </c>
      <c r="E431" s="162" t="n">
        <v>8798468</v>
      </c>
    </row>
    <row ht="51" outlineLevel="0" r="432">
      <c r="A432" s="160" t="s">
        <v>862</v>
      </c>
      <c r="B432" s="161" t="s">
        <v>1142</v>
      </c>
      <c r="C432" s="161" t="s">
        <v>505</v>
      </c>
      <c r="D432" s="161" t="s">
        <v>851</v>
      </c>
      <c r="E432" s="162" t="n">
        <v>239670</v>
      </c>
    </row>
    <row ht="25.5" outlineLevel="0" r="433">
      <c r="A433" s="160" t="s">
        <v>863</v>
      </c>
      <c r="B433" s="161" t="s">
        <v>1142</v>
      </c>
      <c r="C433" s="161" t="s">
        <v>559</v>
      </c>
      <c r="D433" s="161" t="s">
        <v>851</v>
      </c>
      <c r="E433" s="162" t="n">
        <v>239670</v>
      </c>
    </row>
    <row outlineLevel="0" r="434">
      <c r="A434" s="160" t="s">
        <v>1126</v>
      </c>
      <c r="B434" s="161" t="s">
        <v>1142</v>
      </c>
      <c r="C434" s="161" t="s">
        <v>559</v>
      </c>
      <c r="D434" s="161" t="s">
        <v>1127</v>
      </c>
      <c r="E434" s="162" t="n">
        <v>239670</v>
      </c>
    </row>
    <row outlineLevel="0" r="435">
      <c r="A435" s="160" t="s">
        <v>1155</v>
      </c>
      <c r="B435" s="161" t="s">
        <v>1142</v>
      </c>
      <c r="C435" s="161" t="s">
        <v>559</v>
      </c>
      <c r="D435" s="161" t="s">
        <v>1156</v>
      </c>
      <c r="E435" s="162" t="n">
        <v>239670</v>
      </c>
    </row>
    <row ht="25.5" outlineLevel="0" r="436">
      <c r="A436" s="160" t="s">
        <v>872</v>
      </c>
      <c r="B436" s="161" t="s">
        <v>1142</v>
      </c>
      <c r="C436" s="161" t="s">
        <v>873</v>
      </c>
      <c r="D436" s="161" t="s">
        <v>851</v>
      </c>
      <c r="E436" s="162" t="n">
        <v>7430</v>
      </c>
    </row>
    <row ht="25.5" outlineLevel="0" r="437">
      <c r="A437" s="160" t="s">
        <v>874</v>
      </c>
      <c r="B437" s="161" t="s">
        <v>1142</v>
      </c>
      <c r="C437" s="161" t="s">
        <v>875</v>
      </c>
      <c r="D437" s="161" t="s">
        <v>851</v>
      </c>
      <c r="E437" s="162" t="n">
        <v>7430</v>
      </c>
    </row>
    <row outlineLevel="0" r="438">
      <c r="A438" s="160" t="s">
        <v>1126</v>
      </c>
      <c r="B438" s="161" t="s">
        <v>1142</v>
      </c>
      <c r="C438" s="161" t="s">
        <v>875</v>
      </c>
      <c r="D438" s="161" t="s">
        <v>1127</v>
      </c>
      <c r="E438" s="162" t="n">
        <v>7430</v>
      </c>
    </row>
    <row outlineLevel="0" r="439">
      <c r="A439" s="160" t="s">
        <v>1155</v>
      </c>
      <c r="B439" s="161" t="s">
        <v>1142</v>
      </c>
      <c r="C439" s="161" t="s">
        <v>875</v>
      </c>
      <c r="D439" s="161" t="s">
        <v>1156</v>
      </c>
      <c r="E439" s="162" t="n">
        <v>7430</v>
      </c>
    </row>
    <row ht="25.5" outlineLevel="0" r="440">
      <c r="A440" s="160" t="s">
        <v>1143</v>
      </c>
      <c r="B440" s="161" t="s">
        <v>1142</v>
      </c>
      <c r="C440" s="161" t="s">
        <v>1144</v>
      </c>
      <c r="D440" s="161" t="s">
        <v>851</v>
      </c>
      <c r="E440" s="162" t="n">
        <v>8551368</v>
      </c>
    </row>
    <row outlineLevel="0" r="441">
      <c r="A441" s="160" t="s">
        <v>1145</v>
      </c>
      <c r="B441" s="161" t="s">
        <v>1142</v>
      </c>
      <c r="C441" s="161" t="s">
        <v>619</v>
      </c>
      <c r="D441" s="161" t="s">
        <v>851</v>
      </c>
      <c r="E441" s="162" t="n">
        <v>8551368</v>
      </c>
    </row>
    <row outlineLevel="0" r="442">
      <c r="A442" s="160" t="s">
        <v>1126</v>
      </c>
      <c r="B442" s="161" t="s">
        <v>1142</v>
      </c>
      <c r="C442" s="161" t="s">
        <v>619</v>
      </c>
      <c r="D442" s="161" t="s">
        <v>1127</v>
      </c>
      <c r="E442" s="162" t="n">
        <v>8551368</v>
      </c>
    </row>
    <row outlineLevel="0" r="443">
      <c r="A443" s="160" t="s">
        <v>1135</v>
      </c>
      <c r="B443" s="161" t="s">
        <v>1142</v>
      </c>
      <c r="C443" s="161" t="s">
        <v>619</v>
      </c>
      <c r="D443" s="161" t="s">
        <v>1136</v>
      </c>
      <c r="E443" s="162" t="n">
        <v>8551368</v>
      </c>
    </row>
    <row ht="25.5" outlineLevel="0" r="444">
      <c r="A444" s="160" t="s">
        <v>1574</v>
      </c>
      <c r="B444" s="161" t="s">
        <v>1575</v>
      </c>
      <c r="C444" s="161" t="s">
        <v>851</v>
      </c>
      <c r="D444" s="161" t="s">
        <v>851</v>
      </c>
      <c r="E444" s="162" t="n">
        <v>94159425.29</v>
      </c>
    </row>
    <row ht="89.25" outlineLevel="0" r="445">
      <c r="A445" s="160" t="s">
        <v>1584</v>
      </c>
      <c r="B445" s="161" t="s">
        <v>1585</v>
      </c>
      <c r="C445" s="161" t="s">
        <v>851</v>
      </c>
      <c r="D445" s="161" t="s">
        <v>851</v>
      </c>
      <c r="E445" s="162" t="n">
        <v>5095210</v>
      </c>
    </row>
    <row ht="51" outlineLevel="0" r="446">
      <c r="A446" s="160" t="s">
        <v>862</v>
      </c>
      <c r="B446" s="161" t="s">
        <v>1585</v>
      </c>
      <c r="C446" s="161" t="s">
        <v>505</v>
      </c>
      <c r="D446" s="161" t="s">
        <v>851</v>
      </c>
      <c r="E446" s="162" t="n">
        <v>5095210</v>
      </c>
    </row>
    <row outlineLevel="0" r="447">
      <c r="A447" s="160" t="s">
        <v>981</v>
      </c>
      <c r="B447" s="161" t="s">
        <v>1585</v>
      </c>
      <c r="C447" s="161" t="s">
        <v>483</v>
      </c>
      <c r="D447" s="161" t="s">
        <v>851</v>
      </c>
      <c r="E447" s="162" t="n">
        <v>4778160</v>
      </c>
    </row>
    <row outlineLevel="0" r="448">
      <c r="A448" s="160" t="s">
        <v>1211</v>
      </c>
      <c r="B448" s="161" t="s">
        <v>1585</v>
      </c>
      <c r="C448" s="161" t="s">
        <v>483</v>
      </c>
      <c r="D448" s="161" t="s">
        <v>1212</v>
      </c>
      <c r="E448" s="162" t="n">
        <v>4778160</v>
      </c>
    </row>
    <row outlineLevel="0" r="449">
      <c r="A449" s="160" t="s">
        <v>1580</v>
      </c>
      <c r="B449" s="161" t="s">
        <v>1585</v>
      </c>
      <c r="C449" s="161" t="s">
        <v>483</v>
      </c>
      <c r="D449" s="161" t="s">
        <v>1581</v>
      </c>
      <c r="E449" s="162" t="n">
        <v>4778160</v>
      </c>
    </row>
    <row ht="25.5" outlineLevel="0" r="450">
      <c r="A450" s="160" t="s">
        <v>863</v>
      </c>
      <c r="B450" s="161" t="s">
        <v>1585</v>
      </c>
      <c r="C450" s="161" t="s">
        <v>559</v>
      </c>
      <c r="D450" s="161" t="s">
        <v>851</v>
      </c>
      <c r="E450" s="162" t="n">
        <v>317050</v>
      </c>
    </row>
    <row outlineLevel="0" r="451">
      <c r="A451" s="160" t="s">
        <v>1211</v>
      </c>
      <c r="B451" s="161" t="s">
        <v>1585</v>
      </c>
      <c r="C451" s="161" t="s">
        <v>559</v>
      </c>
      <c r="D451" s="161" t="s">
        <v>1212</v>
      </c>
      <c r="E451" s="162" t="n">
        <v>317050</v>
      </c>
    </row>
    <row outlineLevel="0" r="452">
      <c r="A452" s="160" t="s">
        <v>1580</v>
      </c>
      <c r="B452" s="161" t="s">
        <v>1585</v>
      </c>
      <c r="C452" s="161" t="s">
        <v>559</v>
      </c>
      <c r="D452" s="161" t="s">
        <v>1581</v>
      </c>
      <c r="E452" s="162" t="n">
        <v>317050</v>
      </c>
    </row>
    <row ht="63.75" outlineLevel="0" r="453">
      <c r="A453" s="160" t="s">
        <v>1586</v>
      </c>
      <c r="B453" s="161" t="s">
        <v>1587</v>
      </c>
      <c r="C453" s="161" t="s">
        <v>851</v>
      </c>
      <c r="D453" s="161" t="s">
        <v>851</v>
      </c>
      <c r="E453" s="162" t="n">
        <v>50127387.59</v>
      </c>
    </row>
    <row ht="51" outlineLevel="0" r="454">
      <c r="A454" s="160" t="s">
        <v>862</v>
      </c>
      <c r="B454" s="161" t="s">
        <v>1587</v>
      </c>
      <c r="C454" s="161" t="s">
        <v>505</v>
      </c>
      <c r="D454" s="161" t="s">
        <v>851</v>
      </c>
      <c r="E454" s="162" t="n">
        <v>47105849</v>
      </c>
    </row>
    <row outlineLevel="0" r="455">
      <c r="A455" s="160" t="s">
        <v>981</v>
      </c>
      <c r="B455" s="161" t="s">
        <v>1587</v>
      </c>
      <c r="C455" s="161" t="s">
        <v>483</v>
      </c>
      <c r="D455" s="161" t="s">
        <v>851</v>
      </c>
      <c r="E455" s="162" t="n">
        <v>47105849</v>
      </c>
    </row>
    <row outlineLevel="0" r="456">
      <c r="A456" s="160" t="s">
        <v>1211</v>
      </c>
      <c r="B456" s="161" t="s">
        <v>1587</v>
      </c>
      <c r="C456" s="161" t="s">
        <v>483</v>
      </c>
      <c r="D456" s="161" t="s">
        <v>1212</v>
      </c>
      <c r="E456" s="162" t="n">
        <v>47105849</v>
      </c>
    </row>
    <row outlineLevel="0" r="457">
      <c r="A457" s="160" t="s">
        <v>1580</v>
      </c>
      <c r="B457" s="161" t="s">
        <v>1587</v>
      </c>
      <c r="C457" s="161" t="s">
        <v>483</v>
      </c>
      <c r="D457" s="161" t="s">
        <v>1581</v>
      </c>
      <c r="E457" s="162" t="n">
        <v>47105849</v>
      </c>
    </row>
    <row outlineLevel="0" r="458">
      <c r="A458" s="160" t="s">
        <v>1446</v>
      </c>
      <c r="B458" s="161" t="s">
        <v>1587</v>
      </c>
      <c r="C458" s="161" t="s">
        <v>1202</v>
      </c>
      <c r="D458" s="161" t="s">
        <v>851</v>
      </c>
      <c r="E458" s="162" t="n">
        <v>455</v>
      </c>
    </row>
    <row ht="25.5" outlineLevel="0" r="459">
      <c r="A459" s="160" t="s">
        <v>872</v>
      </c>
      <c r="B459" s="161" t="s">
        <v>1587</v>
      </c>
      <c r="C459" s="161" t="s">
        <v>873</v>
      </c>
      <c r="D459" s="161" t="s">
        <v>851</v>
      </c>
      <c r="E459" s="162" t="n">
        <v>3019458.64</v>
      </c>
    </row>
    <row ht="25.5" outlineLevel="0" r="460">
      <c r="A460" s="160" t="s">
        <v>874</v>
      </c>
      <c r="B460" s="161" t="s">
        <v>1587</v>
      </c>
      <c r="C460" s="161" t="s">
        <v>875</v>
      </c>
      <c r="D460" s="161" t="s">
        <v>851</v>
      </c>
      <c r="E460" s="162" t="n">
        <v>3019458.64</v>
      </c>
    </row>
    <row outlineLevel="0" r="461">
      <c r="A461" s="160" t="s">
        <v>1211</v>
      </c>
      <c r="B461" s="161" t="s">
        <v>1587</v>
      </c>
      <c r="C461" s="161" t="s">
        <v>875</v>
      </c>
      <c r="D461" s="161" t="s">
        <v>1212</v>
      </c>
      <c r="E461" s="162" t="n">
        <v>3019458.64</v>
      </c>
    </row>
    <row outlineLevel="0" r="462">
      <c r="A462" s="160" t="s">
        <v>1580</v>
      </c>
      <c r="B462" s="161" t="s">
        <v>1587</v>
      </c>
      <c r="C462" s="161" t="s">
        <v>875</v>
      </c>
      <c r="D462" s="161" t="s">
        <v>1581</v>
      </c>
      <c r="E462" s="162" t="n">
        <v>3019458.64</v>
      </c>
    </row>
    <row outlineLevel="0" r="463">
      <c r="A463" s="160" t="s">
        <v>910</v>
      </c>
      <c r="B463" s="161" t="s">
        <v>1587</v>
      </c>
      <c r="C463" s="161" t="s">
        <v>911</v>
      </c>
      <c r="D463" s="161" t="s">
        <v>851</v>
      </c>
      <c r="E463" s="162" t="n">
        <v>1624.95</v>
      </c>
    </row>
    <row outlineLevel="0" r="464">
      <c r="A464" s="160" t="s">
        <v>912</v>
      </c>
      <c r="B464" s="161" t="s">
        <v>1587</v>
      </c>
      <c r="C464" s="161" t="s">
        <v>913</v>
      </c>
      <c r="D464" s="161" t="s">
        <v>851</v>
      </c>
      <c r="E464" s="162" t="n">
        <v>1624.95</v>
      </c>
    </row>
    <row outlineLevel="0" r="465">
      <c r="A465" s="160" t="s">
        <v>1211</v>
      </c>
      <c r="B465" s="161" t="s">
        <v>1587</v>
      </c>
      <c r="C465" s="161" t="s">
        <v>913</v>
      </c>
      <c r="D465" s="161" t="s">
        <v>1212</v>
      </c>
      <c r="E465" s="162" t="n">
        <v>1624.95</v>
      </c>
    </row>
    <row outlineLevel="0" r="466">
      <c r="A466" s="160" t="s">
        <v>1580</v>
      </c>
      <c r="B466" s="161" t="s">
        <v>1587</v>
      </c>
      <c r="C466" s="161" t="s">
        <v>913</v>
      </c>
      <c r="D466" s="161" t="s">
        <v>1581</v>
      </c>
      <c r="E466" s="162" t="n">
        <v>1624.95</v>
      </c>
    </row>
    <row ht="76.5" outlineLevel="0" r="467">
      <c r="A467" s="160" t="s">
        <v>1588</v>
      </c>
      <c r="B467" s="161" t="s">
        <v>1589</v>
      </c>
      <c r="C467" s="161" t="s">
        <v>851</v>
      </c>
      <c r="D467" s="161" t="s">
        <v>851</v>
      </c>
      <c r="E467" s="162" t="n">
        <v>1148640</v>
      </c>
    </row>
    <row ht="51" outlineLevel="0" r="468">
      <c r="A468" s="160" t="s">
        <v>862</v>
      </c>
      <c r="B468" s="161" t="s">
        <v>1589</v>
      </c>
      <c r="C468" s="161" t="s">
        <v>505</v>
      </c>
      <c r="D468" s="161" t="s">
        <v>851</v>
      </c>
      <c r="E468" s="162" t="n">
        <v>1148640</v>
      </c>
    </row>
    <row outlineLevel="0" r="469">
      <c r="A469" s="160" t="s">
        <v>981</v>
      </c>
      <c r="B469" s="161" t="s">
        <v>1589</v>
      </c>
      <c r="C469" s="161" t="s">
        <v>483</v>
      </c>
      <c r="D469" s="161" t="s">
        <v>851</v>
      </c>
      <c r="E469" s="162" t="n">
        <v>1148640</v>
      </c>
    </row>
    <row outlineLevel="0" r="470">
      <c r="A470" s="160" t="s">
        <v>1211</v>
      </c>
      <c r="B470" s="161" t="s">
        <v>1589</v>
      </c>
      <c r="C470" s="161" t="s">
        <v>483</v>
      </c>
      <c r="D470" s="161" t="s">
        <v>1212</v>
      </c>
      <c r="E470" s="162" t="n">
        <v>1148640</v>
      </c>
    </row>
    <row outlineLevel="0" r="471">
      <c r="A471" s="160" t="s">
        <v>1580</v>
      </c>
      <c r="B471" s="161" t="s">
        <v>1589</v>
      </c>
      <c r="C471" s="161" t="s">
        <v>483</v>
      </c>
      <c r="D471" s="161" t="s">
        <v>1581</v>
      </c>
      <c r="E471" s="162" t="n">
        <v>1148640</v>
      </c>
    </row>
    <row ht="89.25" outlineLevel="0" r="472">
      <c r="A472" s="160" t="s">
        <v>1590</v>
      </c>
      <c r="B472" s="161" t="s">
        <v>1591</v>
      </c>
      <c r="C472" s="161" t="s">
        <v>851</v>
      </c>
      <c r="D472" s="161" t="s">
        <v>851</v>
      </c>
      <c r="E472" s="162" t="n">
        <v>26392835</v>
      </c>
    </row>
    <row ht="51" outlineLevel="0" r="473">
      <c r="A473" s="160" t="s">
        <v>862</v>
      </c>
      <c r="B473" s="161" t="s">
        <v>1591</v>
      </c>
      <c r="C473" s="161" t="s">
        <v>505</v>
      </c>
      <c r="D473" s="161" t="s">
        <v>851</v>
      </c>
      <c r="E473" s="162" t="n">
        <v>26392835</v>
      </c>
    </row>
    <row outlineLevel="0" r="474">
      <c r="A474" s="160" t="s">
        <v>981</v>
      </c>
      <c r="B474" s="161" t="s">
        <v>1591</v>
      </c>
      <c r="C474" s="161" t="s">
        <v>483</v>
      </c>
      <c r="D474" s="161" t="s">
        <v>851</v>
      </c>
      <c r="E474" s="162" t="n">
        <v>26392835</v>
      </c>
    </row>
    <row outlineLevel="0" r="475">
      <c r="A475" s="160" t="s">
        <v>1211</v>
      </c>
      <c r="B475" s="161" t="s">
        <v>1591</v>
      </c>
      <c r="C475" s="161" t="s">
        <v>483</v>
      </c>
      <c r="D475" s="161" t="s">
        <v>1212</v>
      </c>
      <c r="E475" s="162" t="n">
        <v>26392835</v>
      </c>
    </row>
    <row outlineLevel="0" r="476">
      <c r="A476" s="160" t="s">
        <v>1580</v>
      </c>
      <c r="B476" s="161" t="s">
        <v>1591</v>
      </c>
      <c r="C476" s="161" t="s">
        <v>483</v>
      </c>
      <c r="D476" s="161" t="s">
        <v>1581</v>
      </c>
      <c r="E476" s="162" t="n">
        <v>26392835</v>
      </c>
    </row>
    <row ht="76.5" outlineLevel="0" r="477">
      <c r="A477" s="160" t="s">
        <v>1592</v>
      </c>
      <c r="B477" s="161" t="s">
        <v>1593</v>
      </c>
      <c r="C477" s="161" t="s">
        <v>851</v>
      </c>
      <c r="D477" s="161" t="s">
        <v>851</v>
      </c>
      <c r="E477" s="162" t="n">
        <v>450000</v>
      </c>
    </row>
    <row ht="51" outlineLevel="0" r="478">
      <c r="A478" s="160" t="s">
        <v>862</v>
      </c>
      <c r="B478" s="161" t="s">
        <v>1593</v>
      </c>
      <c r="C478" s="161" t="s">
        <v>505</v>
      </c>
      <c r="D478" s="161" t="s">
        <v>851</v>
      </c>
      <c r="E478" s="162" t="n">
        <v>450000</v>
      </c>
    </row>
    <row outlineLevel="0" r="479">
      <c r="A479" s="160" t="s">
        <v>981</v>
      </c>
      <c r="B479" s="161" t="s">
        <v>1593</v>
      </c>
      <c r="C479" s="161" t="s">
        <v>483</v>
      </c>
      <c r="D479" s="161" t="s">
        <v>851</v>
      </c>
      <c r="E479" s="162" t="n">
        <v>450000</v>
      </c>
    </row>
    <row outlineLevel="0" r="480">
      <c r="A480" s="160" t="s">
        <v>1211</v>
      </c>
      <c r="B480" s="161" t="s">
        <v>1593</v>
      </c>
      <c r="C480" s="161" t="s">
        <v>483</v>
      </c>
      <c r="D480" s="161" t="s">
        <v>1212</v>
      </c>
      <c r="E480" s="162" t="n">
        <v>450000</v>
      </c>
    </row>
    <row outlineLevel="0" r="481">
      <c r="A481" s="160" t="s">
        <v>1580</v>
      </c>
      <c r="B481" s="161" t="s">
        <v>1593</v>
      </c>
      <c r="C481" s="161" t="s">
        <v>483</v>
      </c>
      <c r="D481" s="161" t="s">
        <v>1581</v>
      </c>
      <c r="E481" s="162" t="n">
        <v>450000</v>
      </c>
    </row>
    <row ht="63.75" outlineLevel="0" r="482">
      <c r="A482" s="160" t="s">
        <v>1594</v>
      </c>
      <c r="B482" s="161" t="s">
        <v>1595</v>
      </c>
      <c r="C482" s="161" t="s">
        <v>851</v>
      </c>
      <c r="D482" s="161" t="s">
        <v>851</v>
      </c>
      <c r="E482" s="162" t="n">
        <v>93759.74</v>
      </c>
    </row>
    <row ht="25.5" outlineLevel="0" r="483">
      <c r="A483" s="160" t="s">
        <v>872</v>
      </c>
      <c r="B483" s="161" t="s">
        <v>1595</v>
      </c>
      <c r="C483" s="161" t="s">
        <v>873</v>
      </c>
      <c r="D483" s="161" t="s">
        <v>851</v>
      </c>
      <c r="E483" s="162" t="n">
        <v>93759.74</v>
      </c>
    </row>
    <row ht="25.5" outlineLevel="0" r="484">
      <c r="A484" s="160" t="s">
        <v>874</v>
      </c>
      <c r="B484" s="161" t="s">
        <v>1595</v>
      </c>
      <c r="C484" s="161" t="s">
        <v>875</v>
      </c>
      <c r="D484" s="161" t="s">
        <v>851</v>
      </c>
      <c r="E484" s="162" t="n">
        <v>93759.74</v>
      </c>
    </row>
    <row outlineLevel="0" r="485">
      <c r="A485" s="160" t="s">
        <v>1211</v>
      </c>
      <c r="B485" s="161" t="s">
        <v>1595</v>
      </c>
      <c r="C485" s="161" t="s">
        <v>875</v>
      </c>
      <c r="D485" s="161" t="s">
        <v>1212</v>
      </c>
      <c r="E485" s="162" t="n">
        <v>93759.74</v>
      </c>
    </row>
    <row outlineLevel="0" r="486">
      <c r="A486" s="160" t="s">
        <v>1580</v>
      </c>
      <c r="B486" s="161" t="s">
        <v>1595</v>
      </c>
      <c r="C486" s="161" t="s">
        <v>875</v>
      </c>
      <c r="D486" s="161" t="s">
        <v>1581</v>
      </c>
      <c r="E486" s="162" t="n">
        <v>93759.74</v>
      </c>
    </row>
    <row ht="63.75" outlineLevel="0" r="487">
      <c r="A487" s="160" t="s">
        <v>1596</v>
      </c>
      <c r="B487" s="161" t="s">
        <v>1597</v>
      </c>
      <c r="C487" s="161" t="s">
        <v>851</v>
      </c>
      <c r="D487" s="161" t="s">
        <v>851</v>
      </c>
      <c r="E487" s="162" t="n">
        <v>2860</v>
      </c>
    </row>
    <row ht="25.5" outlineLevel="0" r="488">
      <c r="A488" s="160" t="s">
        <v>872</v>
      </c>
      <c r="B488" s="161" t="s">
        <v>1597</v>
      </c>
      <c r="C488" s="161" t="s">
        <v>873</v>
      </c>
      <c r="D488" s="161" t="s">
        <v>851</v>
      </c>
      <c r="E488" s="162" t="n">
        <v>2860</v>
      </c>
    </row>
    <row ht="25.5" outlineLevel="0" r="489">
      <c r="A489" s="160" t="s">
        <v>874</v>
      </c>
      <c r="B489" s="161" t="s">
        <v>1597</v>
      </c>
      <c r="C489" s="161" t="s">
        <v>875</v>
      </c>
      <c r="D489" s="161" t="s">
        <v>851</v>
      </c>
      <c r="E489" s="162" t="n">
        <v>2860</v>
      </c>
    </row>
    <row outlineLevel="0" r="490">
      <c r="A490" s="160" t="s">
        <v>1211</v>
      </c>
      <c r="B490" s="161" t="s">
        <v>1597</v>
      </c>
      <c r="C490" s="161" t="s">
        <v>875</v>
      </c>
      <c r="D490" s="161" t="s">
        <v>1212</v>
      </c>
      <c r="E490" s="162" t="n">
        <v>2860</v>
      </c>
    </row>
    <row outlineLevel="0" r="491">
      <c r="A491" s="160" t="s">
        <v>1580</v>
      </c>
      <c r="B491" s="161" t="s">
        <v>1597</v>
      </c>
      <c r="C491" s="161" t="s">
        <v>875</v>
      </c>
      <c r="D491" s="161" t="s">
        <v>1581</v>
      </c>
      <c r="E491" s="162" t="n">
        <v>2860</v>
      </c>
    </row>
    <row ht="51" outlineLevel="0" r="492">
      <c r="A492" s="160" t="s">
        <v>1598</v>
      </c>
      <c r="B492" s="161" t="s">
        <v>1599</v>
      </c>
      <c r="C492" s="161" t="s">
        <v>851</v>
      </c>
      <c r="D492" s="161" t="s">
        <v>851</v>
      </c>
      <c r="E492" s="162" t="n">
        <v>2801022.72</v>
      </c>
    </row>
    <row ht="25.5" outlineLevel="0" r="493">
      <c r="A493" s="160" t="s">
        <v>872</v>
      </c>
      <c r="B493" s="161" t="s">
        <v>1599</v>
      </c>
      <c r="C493" s="161" t="s">
        <v>873</v>
      </c>
      <c r="D493" s="161" t="s">
        <v>851</v>
      </c>
      <c r="E493" s="162" t="n">
        <v>2801022.72</v>
      </c>
    </row>
    <row ht="25.5" outlineLevel="0" r="494">
      <c r="A494" s="160" t="s">
        <v>874</v>
      </c>
      <c r="B494" s="161" t="s">
        <v>1599</v>
      </c>
      <c r="C494" s="161" t="s">
        <v>875</v>
      </c>
      <c r="D494" s="161" t="s">
        <v>851</v>
      </c>
      <c r="E494" s="162" t="n">
        <v>2801022.72</v>
      </c>
    </row>
    <row outlineLevel="0" r="495">
      <c r="A495" s="160" t="s">
        <v>1211</v>
      </c>
      <c r="B495" s="161" t="s">
        <v>1599</v>
      </c>
      <c r="C495" s="161" t="s">
        <v>875</v>
      </c>
      <c r="D495" s="161" t="s">
        <v>1212</v>
      </c>
      <c r="E495" s="162" t="n">
        <v>2801022.72</v>
      </c>
    </row>
    <row outlineLevel="0" r="496">
      <c r="A496" s="160" t="s">
        <v>1580</v>
      </c>
      <c r="B496" s="161" t="s">
        <v>1599</v>
      </c>
      <c r="C496" s="161" t="s">
        <v>875</v>
      </c>
      <c r="D496" s="161" t="s">
        <v>1581</v>
      </c>
      <c r="E496" s="162" t="n">
        <v>2801022.72</v>
      </c>
    </row>
    <row ht="63.75" outlineLevel="0" r="497">
      <c r="A497" s="160" t="s">
        <v>1600</v>
      </c>
      <c r="B497" s="161" t="s">
        <v>1601</v>
      </c>
      <c r="C497" s="161" t="s">
        <v>851</v>
      </c>
      <c r="D497" s="161" t="s">
        <v>851</v>
      </c>
      <c r="E497" s="162" t="n">
        <v>7597738.73</v>
      </c>
    </row>
    <row ht="51" outlineLevel="0" r="498">
      <c r="A498" s="160" t="s">
        <v>862</v>
      </c>
      <c r="B498" s="161" t="s">
        <v>1601</v>
      </c>
      <c r="C498" s="161" t="s">
        <v>505</v>
      </c>
      <c r="D498" s="161" t="s">
        <v>851</v>
      </c>
      <c r="E498" s="162" t="n">
        <v>7465800</v>
      </c>
    </row>
    <row ht="25.5" outlineLevel="0" r="499">
      <c r="A499" s="160" t="s">
        <v>863</v>
      </c>
      <c r="B499" s="161" t="s">
        <v>1601</v>
      </c>
      <c r="C499" s="161" t="s">
        <v>559</v>
      </c>
      <c r="D499" s="161" t="s">
        <v>851</v>
      </c>
      <c r="E499" s="162" t="n">
        <v>7465800</v>
      </c>
    </row>
    <row outlineLevel="0" r="500">
      <c r="A500" s="160" t="s">
        <v>1211</v>
      </c>
      <c r="B500" s="161" t="s">
        <v>1601</v>
      </c>
      <c r="C500" s="161" t="s">
        <v>559</v>
      </c>
      <c r="D500" s="161" t="s">
        <v>1212</v>
      </c>
      <c r="E500" s="162" t="n">
        <v>7465800</v>
      </c>
    </row>
    <row outlineLevel="0" r="501">
      <c r="A501" s="160" t="s">
        <v>1580</v>
      </c>
      <c r="B501" s="161" t="s">
        <v>1601</v>
      </c>
      <c r="C501" s="161" t="s">
        <v>559</v>
      </c>
      <c r="D501" s="161" t="s">
        <v>1581</v>
      </c>
      <c r="E501" s="162" t="n">
        <v>7465800</v>
      </c>
    </row>
    <row ht="25.5" outlineLevel="0" r="502">
      <c r="A502" s="160" t="s">
        <v>872</v>
      </c>
      <c r="B502" s="161" t="s">
        <v>1601</v>
      </c>
      <c r="C502" s="161" t="s">
        <v>873</v>
      </c>
      <c r="D502" s="161" t="s">
        <v>851</v>
      </c>
      <c r="E502" s="162" t="n">
        <v>131746.76</v>
      </c>
    </row>
    <row ht="25.5" outlineLevel="0" r="503">
      <c r="A503" s="160" t="s">
        <v>874</v>
      </c>
      <c r="B503" s="161" t="s">
        <v>1601</v>
      </c>
      <c r="C503" s="161" t="s">
        <v>875</v>
      </c>
      <c r="D503" s="161" t="s">
        <v>851</v>
      </c>
      <c r="E503" s="162" t="n">
        <v>131746.76</v>
      </c>
    </row>
    <row outlineLevel="0" r="504">
      <c r="A504" s="160" t="s">
        <v>1211</v>
      </c>
      <c r="B504" s="161" t="s">
        <v>1601</v>
      </c>
      <c r="C504" s="161" t="s">
        <v>875</v>
      </c>
      <c r="D504" s="161" t="s">
        <v>1212</v>
      </c>
      <c r="E504" s="162" t="n">
        <v>131746.76</v>
      </c>
    </row>
    <row outlineLevel="0" r="505">
      <c r="A505" s="160" t="s">
        <v>1580</v>
      </c>
      <c r="B505" s="161" t="s">
        <v>1601</v>
      </c>
      <c r="C505" s="161" t="s">
        <v>875</v>
      </c>
      <c r="D505" s="161" t="s">
        <v>1581</v>
      </c>
      <c r="E505" s="162" t="n">
        <v>131746.76</v>
      </c>
    </row>
    <row outlineLevel="0" r="506">
      <c r="A506" s="160" t="s">
        <v>910</v>
      </c>
      <c r="B506" s="161" t="s">
        <v>1601</v>
      </c>
      <c r="C506" s="161" t="s">
        <v>911</v>
      </c>
      <c r="D506" s="161" t="s">
        <v>851</v>
      </c>
      <c r="E506" s="162" t="n">
        <v>191.97</v>
      </c>
    </row>
    <row outlineLevel="0" r="507">
      <c r="A507" s="160" t="s">
        <v>912</v>
      </c>
      <c r="B507" s="161" t="s">
        <v>1601</v>
      </c>
      <c r="C507" s="161" t="s">
        <v>913</v>
      </c>
      <c r="D507" s="161" t="s">
        <v>851</v>
      </c>
      <c r="E507" s="162" t="n">
        <v>191.97</v>
      </c>
    </row>
    <row outlineLevel="0" r="508">
      <c r="A508" s="160" t="s">
        <v>1211</v>
      </c>
      <c r="B508" s="161" t="s">
        <v>1601</v>
      </c>
      <c r="C508" s="161" t="s">
        <v>913</v>
      </c>
      <c r="D508" s="161" t="s">
        <v>1212</v>
      </c>
      <c r="E508" s="162" t="n">
        <v>191.97</v>
      </c>
    </row>
    <row outlineLevel="0" r="509">
      <c r="A509" s="160" t="s">
        <v>1580</v>
      </c>
      <c r="B509" s="161" t="s">
        <v>1601</v>
      </c>
      <c r="C509" s="161" t="s">
        <v>913</v>
      </c>
      <c r="D509" s="161" t="s">
        <v>1581</v>
      </c>
      <c r="E509" s="162" t="n">
        <v>191.97</v>
      </c>
    </row>
    <row ht="89.25" outlineLevel="0" r="510">
      <c r="A510" s="160" t="s">
        <v>1602</v>
      </c>
      <c r="B510" s="161" t="s">
        <v>1603</v>
      </c>
      <c r="C510" s="161" t="s">
        <v>851</v>
      </c>
      <c r="D510" s="161" t="s">
        <v>851</v>
      </c>
      <c r="E510" s="162" t="n">
        <v>151923.58</v>
      </c>
    </row>
    <row ht="51" outlineLevel="0" r="511">
      <c r="A511" s="160" t="s">
        <v>862</v>
      </c>
      <c r="B511" s="161" t="s">
        <v>1603</v>
      </c>
      <c r="C511" s="161" t="s">
        <v>505</v>
      </c>
      <c r="D511" s="161" t="s">
        <v>851</v>
      </c>
      <c r="E511" s="162" t="n">
        <v>151923.58</v>
      </c>
    </row>
    <row ht="25.5" outlineLevel="0" r="512">
      <c r="A512" s="160" t="s">
        <v>863</v>
      </c>
      <c r="B512" s="161" t="s">
        <v>1603</v>
      </c>
      <c r="C512" s="161" t="s">
        <v>559</v>
      </c>
      <c r="D512" s="161" t="s">
        <v>851</v>
      </c>
      <c r="E512" s="162" t="n">
        <v>151923.58</v>
      </c>
    </row>
    <row outlineLevel="0" r="513">
      <c r="A513" s="160" t="s">
        <v>1211</v>
      </c>
      <c r="B513" s="161" t="s">
        <v>1603</v>
      </c>
      <c r="C513" s="161" t="s">
        <v>559</v>
      </c>
      <c r="D513" s="161" t="s">
        <v>1212</v>
      </c>
      <c r="E513" s="162" t="n">
        <v>151923.58</v>
      </c>
    </row>
    <row outlineLevel="0" r="514">
      <c r="A514" s="160" t="s">
        <v>1580</v>
      </c>
      <c r="B514" s="161" t="s">
        <v>1603</v>
      </c>
      <c r="C514" s="161" t="s">
        <v>559</v>
      </c>
      <c r="D514" s="161" t="s">
        <v>1581</v>
      </c>
      <c r="E514" s="162" t="n">
        <v>151923.58</v>
      </c>
    </row>
    <row ht="63.75" outlineLevel="0" r="515">
      <c r="A515" s="160" t="s">
        <v>1576</v>
      </c>
      <c r="B515" s="161" t="s">
        <v>1577</v>
      </c>
      <c r="C515" s="161" t="s">
        <v>851</v>
      </c>
      <c r="D515" s="161" t="s">
        <v>851</v>
      </c>
      <c r="E515" s="162" t="n">
        <v>73001.13</v>
      </c>
    </row>
    <row ht="25.5" outlineLevel="0" r="516">
      <c r="A516" s="160" t="s">
        <v>872</v>
      </c>
      <c r="B516" s="161" t="s">
        <v>1577</v>
      </c>
      <c r="C516" s="161" t="s">
        <v>873</v>
      </c>
      <c r="D516" s="161" t="s">
        <v>851</v>
      </c>
      <c r="E516" s="162" t="n">
        <v>73001.13</v>
      </c>
    </row>
    <row ht="25.5" outlineLevel="0" r="517">
      <c r="A517" s="160" t="s">
        <v>874</v>
      </c>
      <c r="B517" s="161" t="s">
        <v>1577</v>
      </c>
      <c r="C517" s="161" t="s">
        <v>875</v>
      </c>
      <c r="D517" s="161" t="s">
        <v>851</v>
      </c>
      <c r="E517" s="162" t="n">
        <v>73001.13</v>
      </c>
    </row>
    <row outlineLevel="0" r="518">
      <c r="A518" s="160" t="s">
        <v>1211</v>
      </c>
      <c r="B518" s="161" t="s">
        <v>1577</v>
      </c>
      <c r="C518" s="161" t="s">
        <v>875</v>
      </c>
      <c r="D518" s="161" t="s">
        <v>1212</v>
      </c>
      <c r="E518" s="162" t="n">
        <v>73001.13</v>
      </c>
    </row>
    <row outlineLevel="0" r="519">
      <c r="A519" s="160" t="s">
        <v>1219</v>
      </c>
      <c r="B519" s="161" t="s">
        <v>1577</v>
      </c>
      <c r="C519" s="161" t="s">
        <v>875</v>
      </c>
      <c r="D519" s="161" t="s">
        <v>1220</v>
      </c>
      <c r="E519" s="162" t="n">
        <v>73001.13</v>
      </c>
    </row>
    <row ht="76.5" outlineLevel="0" r="520">
      <c r="A520" s="160" t="s">
        <v>1578</v>
      </c>
      <c r="B520" s="161" t="s">
        <v>1579</v>
      </c>
      <c r="C520" s="161" t="s">
        <v>851</v>
      </c>
      <c r="D520" s="161" t="s">
        <v>851</v>
      </c>
      <c r="E520" s="162" t="n">
        <v>225046.8</v>
      </c>
    </row>
    <row ht="25.5" outlineLevel="0" r="521">
      <c r="A521" s="160" t="s">
        <v>872</v>
      </c>
      <c r="B521" s="161" t="s">
        <v>1579</v>
      </c>
      <c r="C521" s="161" t="s">
        <v>873</v>
      </c>
      <c r="D521" s="161" t="s">
        <v>851</v>
      </c>
      <c r="E521" s="162" t="n">
        <v>225046.8</v>
      </c>
    </row>
    <row ht="25.5" outlineLevel="0" r="522">
      <c r="A522" s="160" t="s">
        <v>874</v>
      </c>
      <c r="B522" s="161" t="s">
        <v>1579</v>
      </c>
      <c r="C522" s="161" t="s">
        <v>875</v>
      </c>
      <c r="D522" s="161" t="s">
        <v>851</v>
      </c>
      <c r="E522" s="162" t="n">
        <v>225046.8</v>
      </c>
    </row>
    <row outlineLevel="0" r="523">
      <c r="A523" s="160" t="s">
        <v>1211</v>
      </c>
      <c r="B523" s="161" t="s">
        <v>1579</v>
      </c>
      <c r="C523" s="161" t="s">
        <v>875</v>
      </c>
      <c r="D523" s="161" t="s">
        <v>1212</v>
      </c>
      <c r="E523" s="162" t="n">
        <v>225046.8</v>
      </c>
    </row>
    <row outlineLevel="0" r="524">
      <c r="A524" s="160" t="s">
        <v>1219</v>
      </c>
      <c r="B524" s="161" t="s">
        <v>1579</v>
      </c>
      <c r="C524" s="161" t="s">
        <v>875</v>
      </c>
      <c r="D524" s="161" t="s">
        <v>1220</v>
      </c>
      <c r="E524" s="162" t="n">
        <v>225046.8</v>
      </c>
    </row>
    <row ht="25.5" outlineLevel="0" r="525">
      <c r="A525" s="160" t="s">
        <v>1090</v>
      </c>
      <c r="B525" s="161" t="s">
        <v>1091</v>
      </c>
      <c r="C525" s="161" t="s">
        <v>851</v>
      </c>
      <c r="D525" s="161" t="s">
        <v>851</v>
      </c>
      <c r="E525" s="162" t="n">
        <v>9794550</v>
      </c>
    </row>
    <row ht="25.5" outlineLevel="0" r="526">
      <c r="A526" s="160" t="s">
        <v>1092</v>
      </c>
      <c r="B526" s="161" t="s">
        <v>1093</v>
      </c>
      <c r="C526" s="161" t="s">
        <v>851</v>
      </c>
      <c r="D526" s="161" t="s">
        <v>851</v>
      </c>
      <c r="E526" s="162" t="n">
        <v>7971173</v>
      </c>
    </row>
    <row ht="51" outlineLevel="0" r="527">
      <c r="A527" s="160" t="s">
        <v>1094</v>
      </c>
      <c r="B527" s="161" t="s">
        <v>1095</v>
      </c>
      <c r="C527" s="161" t="s">
        <v>851</v>
      </c>
      <c r="D527" s="161" t="s">
        <v>851</v>
      </c>
      <c r="E527" s="162" t="n">
        <v>3299500</v>
      </c>
    </row>
    <row ht="25.5" outlineLevel="0" r="528">
      <c r="A528" s="160" t="s">
        <v>872</v>
      </c>
      <c r="B528" s="161" t="s">
        <v>1095</v>
      </c>
      <c r="C528" s="161" t="s">
        <v>873</v>
      </c>
      <c r="D528" s="161" t="s">
        <v>851</v>
      </c>
      <c r="E528" s="162" t="n">
        <v>3299500</v>
      </c>
    </row>
    <row ht="25.5" outlineLevel="0" r="529">
      <c r="A529" s="160" t="s">
        <v>874</v>
      </c>
      <c r="B529" s="161" t="s">
        <v>1095</v>
      </c>
      <c r="C529" s="161" t="s">
        <v>875</v>
      </c>
      <c r="D529" s="161" t="s">
        <v>851</v>
      </c>
      <c r="E529" s="162" t="n">
        <v>3299500</v>
      </c>
    </row>
    <row outlineLevel="0" r="530">
      <c r="A530" s="160" t="s">
        <v>1068</v>
      </c>
      <c r="B530" s="161" t="s">
        <v>1095</v>
      </c>
      <c r="C530" s="161" t="s">
        <v>875</v>
      </c>
      <c r="D530" s="161" t="s">
        <v>1069</v>
      </c>
      <c r="E530" s="162" t="n">
        <v>3299500</v>
      </c>
    </row>
    <row outlineLevel="0" r="531">
      <c r="A531" s="160" t="s">
        <v>1088</v>
      </c>
      <c r="B531" s="161" t="s">
        <v>1095</v>
      </c>
      <c r="C531" s="161" t="s">
        <v>875</v>
      </c>
      <c r="D531" s="161" t="s">
        <v>1089</v>
      </c>
      <c r="E531" s="162" t="n">
        <v>3299500</v>
      </c>
    </row>
    <row ht="89.25" outlineLevel="0" r="532">
      <c r="A532" s="160" t="s">
        <v>1106</v>
      </c>
      <c r="B532" s="161" t="s">
        <v>1107</v>
      </c>
      <c r="C532" s="161" t="s">
        <v>851</v>
      </c>
      <c r="D532" s="161" t="s">
        <v>851</v>
      </c>
      <c r="E532" s="162" t="n">
        <v>61770</v>
      </c>
    </row>
    <row ht="25.5" outlineLevel="0" r="533">
      <c r="A533" s="160" t="s">
        <v>872</v>
      </c>
      <c r="B533" s="161" t="s">
        <v>1107</v>
      </c>
      <c r="C533" s="161" t="s">
        <v>873</v>
      </c>
      <c r="D533" s="161" t="s">
        <v>851</v>
      </c>
      <c r="E533" s="162" t="n">
        <v>61770</v>
      </c>
    </row>
    <row ht="25.5" outlineLevel="0" r="534">
      <c r="A534" s="160" t="s">
        <v>874</v>
      </c>
      <c r="B534" s="161" t="s">
        <v>1107</v>
      </c>
      <c r="C534" s="161" t="s">
        <v>875</v>
      </c>
      <c r="D534" s="161" t="s">
        <v>851</v>
      </c>
      <c r="E534" s="162" t="n">
        <v>61770</v>
      </c>
    </row>
    <row outlineLevel="0" r="535">
      <c r="A535" s="160" t="s">
        <v>1096</v>
      </c>
      <c r="B535" s="161" t="s">
        <v>1107</v>
      </c>
      <c r="C535" s="161" t="s">
        <v>875</v>
      </c>
      <c r="D535" s="161" t="s">
        <v>1097</v>
      </c>
      <c r="E535" s="162" t="n">
        <v>61770</v>
      </c>
    </row>
    <row outlineLevel="0" r="536">
      <c r="A536" s="160" t="s">
        <v>1104</v>
      </c>
      <c r="B536" s="161" t="s">
        <v>1107</v>
      </c>
      <c r="C536" s="161" t="s">
        <v>875</v>
      </c>
      <c r="D536" s="161" t="s">
        <v>1105</v>
      </c>
      <c r="E536" s="162" t="n">
        <v>61770</v>
      </c>
    </row>
    <row ht="63.75" outlineLevel="0" r="537">
      <c r="A537" s="160" t="s">
        <v>1108</v>
      </c>
      <c r="B537" s="161" t="s">
        <v>1109</v>
      </c>
      <c r="C537" s="161" t="s">
        <v>851</v>
      </c>
      <c r="D537" s="161" t="s">
        <v>851</v>
      </c>
      <c r="E537" s="162" t="n">
        <v>559903</v>
      </c>
    </row>
    <row ht="25.5" outlineLevel="0" r="538">
      <c r="A538" s="160" t="s">
        <v>872</v>
      </c>
      <c r="B538" s="161" t="s">
        <v>1109</v>
      </c>
      <c r="C538" s="161" t="s">
        <v>873</v>
      </c>
      <c r="D538" s="161" t="s">
        <v>851</v>
      </c>
      <c r="E538" s="162" t="n">
        <v>559903</v>
      </c>
    </row>
    <row ht="25.5" outlineLevel="0" r="539">
      <c r="A539" s="160" t="s">
        <v>874</v>
      </c>
      <c r="B539" s="161" t="s">
        <v>1109</v>
      </c>
      <c r="C539" s="161" t="s">
        <v>875</v>
      </c>
      <c r="D539" s="161" t="s">
        <v>851</v>
      </c>
      <c r="E539" s="162" t="n">
        <v>559903</v>
      </c>
    </row>
    <row outlineLevel="0" r="540">
      <c r="A540" s="160" t="s">
        <v>1096</v>
      </c>
      <c r="B540" s="161" t="s">
        <v>1109</v>
      </c>
      <c r="C540" s="161" t="s">
        <v>875</v>
      </c>
      <c r="D540" s="161" t="s">
        <v>1097</v>
      </c>
      <c r="E540" s="162" t="n">
        <v>559903</v>
      </c>
    </row>
    <row outlineLevel="0" r="541">
      <c r="A541" s="160" t="s">
        <v>1104</v>
      </c>
      <c r="B541" s="161" t="s">
        <v>1109</v>
      </c>
      <c r="C541" s="161" t="s">
        <v>875</v>
      </c>
      <c r="D541" s="161" t="s">
        <v>1105</v>
      </c>
      <c r="E541" s="162" t="n">
        <v>559903</v>
      </c>
    </row>
    <row ht="76.5" outlineLevel="0" r="542">
      <c r="A542" s="160" t="s">
        <v>1207</v>
      </c>
      <c r="B542" s="161" t="s">
        <v>1208</v>
      </c>
      <c r="C542" s="161" t="s">
        <v>851</v>
      </c>
      <c r="D542" s="161" t="s">
        <v>851</v>
      </c>
      <c r="E542" s="162" t="n">
        <v>3923630.5</v>
      </c>
    </row>
    <row ht="25.5" outlineLevel="0" r="543">
      <c r="A543" s="160" t="s">
        <v>872</v>
      </c>
      <c r="B543" s="161" t="s">
        <v>1208</v>
      </c>
      <c r="C543" s="161" t="s">
        <v>873</v>
      </c>
      <c r="D543" s="161" t="s">
        <v>851</v>
      </c>
      <c r="E543" s="162" t="n">
        <v>3923630.5</v>
      </c>
    </row>
    <row ht="25.5" outlineLevel="0" r="544">
      <c r="A544" s="160" t="s">
        <v>874</v>
      </c>
      <c r="B544" s="161" t="s">
        <v>1208</v>
      </c>
      <c r="C544" s="161" t="s">
        <v>875</v>
      </c>
      <c r="D544" s="161" t="s">
        <v>851</v>
      </c>
      <c r="E544" s="162" t="n">
        <v>3923630.5</v>
      </c>
    </row>
    <row outlineLevel="0" r="545">
      <c r="A545" s="160" t="s">
        <v>1096</v>
      </c>
      <c r="B545" s="161" t="s">
        <v>1208</v>
      </c>
      <c r="C545" s="161" t="s">
        <v>875</v>
      </c>
      <c r="D545" s="161" t="s">
        <v>1097</v>
      </c>
      <c r="E545" s="162" t="n">
        <v>3923630.5</v>
      </c>
    </row>
    <row outlineLevel="0" r="546">
      <c r="A546" s="160" t="s">
        <v>1104</v>
      </c>
      <c r="B546" s="161" t="s">
        <v>1208</v>
      </c>
      <c r="C546" s="161" t="s">
        <v>875</v>
      </c>
      <c r="D546" s="161" t="s">
        <v>1105</v>
      </c>
      <c r="E546" s="162" t="n">
        <v>3923630.5</v>
      </c>
    </row>
    <row ht="51" outlineLevel="0" r="547">
      <c r="A547" s="160" t="s">
        <v>1209</v>
      </c>
      <c r="B547" s="161" t="s">
        <v>1210</v>
      </c>
      <c r="C547" s="161" t="s">
        <v>851</v>
      </c>
      <c r="D547" s="161" t="s">
        <v>851</v>
      </c>
      <c r="E547" s="162" t="n">
        <v>126369.5</v>
      </c>
    </row>
    <row ht="25.5" outlineLevel="0" r="548">
      <c r="A548" s="160" t="s">
        <v>872</v>
      </c>
      <c r="B548" s="161" t="s">
        <v>1210</v>
      </c>
      <c r="C548" s="161" t="s">
        <v>873</v>
      </c>
      <c r="D548" s="161" t="s">
        <v>851</v>
      </c>
      <c r="E548" s="162" t="n">
        <v>126369.5</v>
      </c>
    </row>
    <row ht="25.5" outlineLevel="0" r="549">
      <c r="A549" s="160" t="s">
        <v>874</v>
      </c>
      <c r="B549" s="161" t="s">
        <v>1210</v>
      </c>
      <c r="C549" s="161" t="s">
        <v>875</v>
      </c>
      <c r="D549" s="161" t="s">
        <v>851</v>
      </c>
      <c r="E549" s="162" t="n">
        <v>126369.5</v>
      </c>
    </row>
    <row outlineLevel="0" r="550">
      <c r="A550" s="160" t="s">
        <v>1096</v>
      </c>
      <c r="B550" s="161" t="s">
        <v>1210</v>
      </c>
      <c r="C550" s="161" t="s">
        <v>875</v>
      </c>
      <c r="D550" s="161" t="s">
        <v>1097</v>
      </c>
      <c r="E550" s="162" t="n">
        <v>126369.5</v>
      </c>
    </row>
    <row outlineLevel="0" r="551">
      <c r="A551" s="160" t="s">
        <v>1104</v>
      </c>
      <c r="B551" s="161" t="s">
        <v>1210</v>
      </c>
      <c r="C551" s="161" t="s">
        <v>875</v>
      </c>
      <c r="D551" s="161" t="s">
        <v>1105</v>
      </c>
      <c r="E551" s="162" t="n">
        <v>126369.5</v>
      </c>
    </row>
    <row outlineLevel="0" r="552">
      <c r="A552" s="160" t="s">
        <v>1100</v>
      </c>
      <c r="B552" s="161" t="s">
        <v>1101</v>
      </c>
      <c r="C552" s="161" t="s">
        <v>851</v>
      </c>
      <c r="D552" s="161" t="s">
        <v>851</v>
      </c>
      <c r="E552" s="162" t="n">
        <v>1823377</v>
      </c>
    </row>
    <row ht="76.5" outlineLevel="0" r="553">
      <c r="A553" s="160" t="s">
        <v>1102</v>
      </c>
      <c r="B553" s="161" t="s">
        <v>1103</v>
      </c>
      <c r="C553" s="161" t="s">
        <v>851</v>
      </c>
      <c r="D553" s="161" t="s">
        <v>851</v>
      </c>
      <c r="E553" s="162" t="n">
        <v>1823377</v>
      </c>
    </row>
    <row ht="51" outlineLevel="0" r="554">
      <c r="A554" s="160" t="s">
        <v>862</v>
      </c>
      <c r="B554" s="161" t="s">
        <v>1103</v>
      </c>
      <c r="C554" s="161" t="s">
        <v>505</v>
      </c>
      <c r="D554" s="161" t="s">
        <v>851</v>
      </c>
      <c r="E554" s="162" t="n">
        <v>89177</v>
      </c>
    </row>
    <row ht="25.5" outlineLevel="0" r="555">
      <c r="A555" s="160" t="s">
        <v>863</v>
      </c>
      <c r="B555" s="161" t="s">
        <v>1103</v>
      </c>
      <c r="C555" s="161" t="s">
        <v>559</v>
      </c>
      <c r="D555" s="161" t="s">
        <v>851</v>
      </c>
      <c r="E555" s="162" t="n">
        <v>89177</v>
      </c>
    </row>
    <row outlineLevel="0" r="556">
      <c r="A556" s="160" t="s">
        <v>1096</v>
      </c>
      <c r="B556" s="161" t="s">
        <v>1103</v>
      </c>
      <c r="C556" s="161" t="s">
        <v>559</v>
      </c>
      <c r="D556" s="161" t="s">
        <v>1097</v>
      </c>
      <c r="E556" s="162" t="n">
        <v>89177</v>
      </c>
    </row>
    <row ht="25.5" outlineLevel="0" r="557">
      <c r="A557" s="160" t="s">
        <v>1098</v>
      </c>
      <c r="B557" s="161" t="s">
        <v>1103</v>
      </c>
      <c r="C557" s="161" t="s">
        <v>559</v>
      </c>
      <c r="D557" s="161" t="s">
        <v>1099</v>
      </c>
      <c r="E557" s="162" t="n">
        <v>89177</v>
      </c>
    </row>
    <row ht="25.5" outlineLevel="0" r="558">
      <c r="A558" s="160" t="s">
        <v>872</v>
      </c>
      <c r="B558" s="161" t="s">
        <v>1103</v>
      </c>
      <c r="C558" s="161" t="s">
        <v>873</v>
      </c>
      <c r="D558" s="161" t="s">
        <v>851</v>
      </c>
      <c r="E558" s="162" t="n">
        <v>1734200</v>
      </c>
    </row>
    <row ht="25.5" outlineLevel="0" r="559">
      <c r="A559" s="160" t="s">
        <v>874</v>
      </c>
      <c r="B559" s="161" t="s">
        <v>1103</v>
      </c>
      <c r="C559" s="161" t="s">
        <v>875</v>
      </c>
      <c r="D559" s="161" t="s">
        <v>851</v>
      </c>
      <c r="E559" s="162" t="n">
        <v>1734200</v>
      </c>
    </row>
    <row outlineLevel="0" r="560">
      <c r="A560" s="160" t="s">
        <v>1096</v>
      </c>
      <c r="B560" s="161" t="s">
        <v>1103</v>
      </c>
      <c r="C560" s="161" t="s">
        <v>875</v>
      </c>
      <c r="D560" s="161" t="s">
        <v>1097</v>
      </c>
      <c r="E560" s="162" t="n">
        <v>1734200</v>
      </c>
    </row>
    <row ht="25.5" outlineLevel="0" r="561">
      <c r="A561" s="160" t="s">
        <v>1098</v>
      </c>
      <c r="B561" s="161" t="s">
        <v>1103</v>
      </c>
      <c r="C561" s="161" t="s">
        <v>875</v>
      </c>
      <c r="D561" s="161" t="s">
        <v>1099</v>
      </c>
      <c r="E561" s="162" t="n">
        <v>1734200</v>
      </c>
    </row>
    <row ht="38.25" outlineLevel="0" r="562">
      <c r="A562" s="160" t="s">
        <v>1072</v>
      </c>
      <c r="B562" s="161" t="s">
        <v>1073</v>
      </c>
      <c r="C562" s="161" t="s">
        <v>851</v>
      </c>
      <c r="D562" s="161" t="s">
        <v>851</v>
      </c>
      <c r="E562" s="162" t="n">
        <v>457450077.9</v>
      </c>
    </row>
    <row ht="38.25" outlineLevel="0" r="563">
      <c r="A563" s="160" t="s">
        <v>1074</v>
      </c>
      <c r="B563" s="161" t="s">
        <v>1075</v>
      </c>
      <c r="C563" s="161" t="s">
        <v>851</v>
      </c>
      <c r="D563" s="161" t="s">
        <v>851</v>
      </c>
      <c r="E563" s="162" t="n">
        <v>238030598.63</v>
      </c>
    </row>
    <row ht="140.25" outlineLevel="0" r="564">
      <c r="A564" s="160" t="s">
        <v>1637</v>
      </c>
      <c r="B564" s="161" t="s">
        <v>1638</v>
      </c>
      <c r="C564" s="161" t="s">
        <v>851</v>
      </c>
      <c r="D564" s="161" t="s">
        <v>851</v>
      </c>
      <c r="E564" s="162" t="n">
        <v>163442.65</v>
      </c>
    </row>
    <row ht="51" outlineLevel="0" r="565">
      <c r="A565" s="160" t="s">
        <v>862</v>
      </c>
      <c r="B565" s="161" t="s">
        <v>1638</v>
      </c>
      <c r="C565" s="161" t="s">
        <v>505</v>
      </c>
      <c r="D565" s="161" t="s">
        <v>851</v>
      </c>
      <c r="E565" s="162" t="n">
        <v>163442.65</v>
      </c>
    </row>
    <row outlineLevel="0" r="566">
      <c r="A566" s="160" t="s">
        <v>981</v>
      </c>
      <c r="B566" s="161" t="s">
        <v>1638</v>
      </c>
      <c r="C566" s="161" t="s">
        <v>483</v>
      </c>
      <c r="D566" s="161" t="s">
        <v>851</v>
      </c>
      <c r="E566" s="162" t="n">
        <v>163442.65</v>
      </c>
    </row>
    <row outlineLevel="0" r="567">
      <c r="A567" s="160" t="s">
        <v>1068</v>
      </c>
      <c r="B567" s="161" t="s">
        <v>1638</v>
      </c>
      <c r="C567" s="161" t="s">
        <v>483</v>
      </c>
      <c r="D567" s="161" t="s">
        <v>1069</v>
      </c>
      <c r="E567" s="162" t="n">
        <v>163442.65</v>
      </c>
    </row>
    <row outlineLevel="0" r="568">
      <c r="A568" s="160" t="s">
        <v>1070</v>
      </c>
      <c r="B568" s="161" t="s">
        <v>1638</v>
      </c>
      <c r="C568" s="161" t="s">
        <v>483</v>
      </c>
      <c r="D568" s="161" t="s">
        <v>1071</v>
      </c>
      <c r="E568" s="162" t="n">
        <v>163442.65</v>
      </c>
    </row>
    <row ht="89.25" outlineLevel="0" r="569">
      <c r="A569" s="160" t="s">
        <v>1076</v>
      </c>
      <c r="B569" s="161" t="s">
        <v>1077</v>
      </c>
      <c r="C569" s="161" t="s">
        <v>851</v>
      </c>
      <c r="D569" s="161" t="s">
        <v>851</v>
      </c>
      <c r="E569" s="162" t="n">
        <v>211790900</v>
      </c>
    </row>
    <row outlineLevel="0" r="570">
      <c r="A570" s="160" t="s">
        <v>910</v>
      </c>
      <c r="B570" s="161" t="s">
        <v>1077</v>
      </c>
      <c r="C570" s="161" t="s">
        <v>911</v>
      </c>
      <c r="D570" s="161" t="s">
        <v>851</v>
      </c>
      <c r="E570" s="162" t="n">
        <v>211790900</v>
      </c>
    </row>
    <row ht="38.25" outlineLevel="0" r="571">
      <c r="A571" s="160" t="s">
        <v>1034</v>
      </c>
      <c r="B571" s="161" t="s">
        <v>1077</v>
      </c>
      <c r="C571" s="161" t="s">
        <v>87</v>
      </c>
      <c r="D571" s="161" t="s">
        <v>851</v>
      </c>
      <c r="E571" s="162" t="n">
        <v>211790900</v>
      </c>
    </row>
    <row outlineLevel="0" r="572">
      <c r="A572" s="160" t="s">
        <v>1068</v>
      </c>
      <c r="B572" s="161" t="s">
        <v>1077</v>
      </c>
      <c r="C572" s="161" t="s">
        <v>87</v>
      </c>
      <c r="D572" s="161" t="s">
        <v>1069</v>
      </c>
      <c r="E572" s="162" t="n">
        <v>211790900</v>
      </c>
    </row>
    <row outlineLevel="0" r="573">
      <c r="A573" s="160" t="s">
        <v>1070</v>
      </c>
      <c r="B573" s="161" t="s">
        <v>1077</v>
      </c>
      <c r="C573" s="161" t="s">
        <v>87</v>
      </c>
      <c r="D573" s="161" t="s">
        <v>1071</v>
      </c>
      <c r="E573" s="162" t="n">
        <v>211790900</v>
      </c>
    </row>
    <row ht="127.5" outlineLevel="0" r="574">
      <c r="A574" s="160" t="s">
        <v>1078</v>
      </c>
      <c r="B574" s="161" t="s">
        <v>1079</v>
      </c>
      <c r="C574" s="161" t="s">
        <v>851</v>
      </c>
      <c r="D574" s="161" t="s">
        <v>851</v>
      </c>
      <c r="E574" s="162" t="n">
        <v>18652300</v>
      </c>
    </row>
    <row outlineLevel="0" r="575">
      <c r="A575" s="160" t="s">
        <v>910</v>
      </c>
      <c r="B575" s="161" t="s">
        <v>1079</v>
      </c>
      <c r="C575" s="161" t="s">
        <v>911</v>
      </c>
      <c r="D575" s="161" t="s">
        <v>851</v>
      </c>
      <c r="E575" s="162" t="n">
        <v>18652300</v>
      </c>
    </row>
    <row ht="38.25" outlineLevel="0" r="576">
      <c r="A576" s="160" t="s">
        <v>1034</v>
      </c>
      <c r="B576" s="161" t="s">
        <v>1079</v>
      </c>
      <c r="C576" s="161" t="s">
        <v>87</v>
      </c>
      <c r="D576" s="161" t="s">
        <v>851</v>
      </c>
      <c r="E576" s="162" t="n">
        <v>18652300</v>
      </c>
    </row>
    <row outlineLevel="0" r="577">
      <c r="A577" s="160" t="s">
        <v>1068</v>
      </c>
      <c r="B577" s="161" t="s">
        <v>1079</v>
      </c>
      <c r="C577" s="161" t="s">
        <v>87</v>
      </c>
      <c r="D577" s="161" t="s">
        <v>1069</v>
      </c>
      <c r="E577" s="162" t="n">
        <v>18652300</v>
      </c>
    </row>
    <row outlineLevel="0" r="578">
      <c r="A578" s="160" t="s">
        <v>1070</v>
      </c>
      <c r="B578" s="161" t="s">
        <v>1079</v>
      </c>
      <c r="C578" s="161" t="s">
        <v>87</v>
      </c>
      <c r="D578" s="161" t="s">
        <v>1071</v>
      </c>
      <c r="E578" s="162" t="n">
        <v>18652300</v>
      </c>
    </row>
    <row ht="153" outlineLevel="0" r="579">
      <c r="A579" s="160" t="s">
        <v>1080</v>
      </c>
      <c r="B579" s="161" t="s">
        <v>1081</v>
      </c>
      <c r="C579" s="161" t="s">
        <v>851</v>
      </c>
      <c r="D579" s="161" t="s">
        <v>851</v>
      </c>
      <c r="E579" s="162" t="n">
        <v>1531700</v>
      </c>
    </row>
    <row outlineLevel="0" r="580">
      <c r="A580" s="160" t="s">
        <v>910</v>
      </c>
      <c r="B580" s="161" t="s">
        <v>1081</v>
      </c>
      <c r="C580" s="161" t="s">
        <v>911</v>
      </c>
      <c r="D580" s="161" t="s">
        <v>851</v>
      </c>
      <c r="E580" s="162" t="n">
        <v>1531700</v>
      </c>
    </row>
    <row ht="38.25" outlineLevel="0" r="581">
      <c r="A581" s="160" t="s">
        <v>1034</v>
      </c>
      <c r="B581" s="161" t="s">
        <v>1081</v>
      </c>
      <c r="C581" s="161" t="s">
        <v>87</v>
      </c>
      <c r="D581" s="161" t="s">
        <v>851</v>
      </c>
      <c r="E581" s="162" t="n">
        <v>1531700</v>
      </c>
    </row>
    <row outlineLevel="0" r="582">
      <c r="A582" s="160" t="s">
        <v>1068</v>
      </c>
      <c r="B582" s="161" t="s">
        <v>1081</v>
      </c>
      <c r="C582" s="161" t="s">
        <v>87</v>
      </c>
      <c r="D582" s="161" t="s">
        <v>1069</v>
      </c>
      <c r="E582" s="162" t="n">
        <v>1531700</v>
      </c>
    </row>
    <row outlineLevel="0" r="583">
      <c r="A583" s="160" t="s">
        <v>1070</v>
      </c>
      <c r="B583" s="161" t="s">
        <v>1081</v>
      </c>
      <c r="C583" s="161" t="s">
        <v>87</v>
      </c>
      <c r="D583" s="161" t="s">
        <v>1071</v>
      </c>
      <c r="E583" s="162" t="n">
        <v>1531700</v>
      </c>
    </row>
    <row ht="114.75" outlineLevel="0" r="584">
      <c r="A584" s="160" t="s">
        <v>1082</v>
      </c>
      <c r="B584" s="161" t="s">
        <v>1083</v>
      </c>
      <c r="C584" s="161" t="s">
        <v>851</v>
      </c>
      <c r="D584" s="161" t="s">
        <v>851</v>
      </c>
      <c r="E584" s="162" t="n">
        <v>2000000</v>
      </c>
    </row>
    <row outlineLevel="0" r="585">
      <c r="A585" s="160" t="s">
        <v>910</v>
      </c>
      <c r="B585" s="161" t="s">
        <v>1083</v>
      </c>
      <c r="C585" s="161" t="s">
        <v>911</v>
      </c>
      <c r="D585" s="161" t="s">
        <v>851</v>
      </c>
      <c r="E585" s="162" t="n">
        <v>2000000</v>
      </c>
    </row>
    <row ht="38.25" outlineLevel="0" r="586">
      <c r="A586" s="160" t="s">
        <v>1034</v>
      </c>
      <c r="B586" s="161" t="s">
        <v>1083</v>
      </c>
      <c r="C586" s="161" t="s">
        <v>87</v>
      </c>
      <c r="D586" s="161" t="s">
        <v>851</v>
      </c>
      <c r="E586" s="162" t="n">
        <v>2000000</v>
      </c>
    </row>
    <row outlineLevel="0" r="587">
      <c r="A587" s="160" t="s">
        <v>1068</v>
      </c>
      <c r="B587" s="161" t="s">
        <v>1083</v>
      </c>
      <c r="C587" s="161" t="s">
        <v>87</v>
      </c>
      <c r="D587" s="161" t="s">
        <v>1069</v>
      </c>
      <c r="E587" s="162" t="n">
        <v>2000000</v>
      </c>
    </row>
    <row outlineLevel="0" r="588">
      <c r="A588" s="160" t="s">
        <v>1070</v>
      </c>
      <c r="B588" s="161" t="s">
        <v>1083</v>
      </c>
      <c r="C588" s="161" t="s">
        <v>87</v>
      </c>
      <c r="D588" s="161" t="s">
        <v>1071</v>
      </c>
      <c r="E588" s="162" t="n">
        <v>2000000</v>
      </c>
    </row>
    <row ht="140.25" outlineLevel="0" r="589">
      <c r="A589" s="160" t="s">
        <v>1084</v>
      </c>
      <c r="B589" s="161" t="s">
        <v>1085</v>
      </c>
      <c r="C589" s="161" t="s">
        <v>851</v>
      </c>
      <c r="D589" s="161" t="s">
        <v>851</v>
      </c>
      <c r="E589" s="162" t="n">
        <v>801142</v>
      </c>
    </row>
    <row outlineLevel="0" r="590">
      <c r="A590" s="160" t="s">
        <v>910</v>
      </c>
      <c r="B590" s="161" t="s">
        <v>1085</v>
      </c>
      <c r="C590" s="161" t="s">
        <v>911</v>
      </c>
      <c r="D590" s="161" t="s">
        <v>851</v>
      </c>
      <c r="E590" s="162" t="n">
        <v>801142</v>
      </c>
    </row>
    <row ht="38.25" outlineLevel="0" r="591">
      <c r="A591" s="160" t="s">
        <v>1034</v>
      </c>
      <c r="B591" s="161" t="s">
        <v>1085</v>
      </c>
      <c r="C591" s="161" t="s">
        <v>87</v>
      </c>
      <c r="D591" s="161" t="s">
        <v>851</v>
      </c>
      <c r="E591" s="162" t="n">
        <v>801142</v>
      </c>
    </row>
    <row outlineLevel="0" r="592">
      <c r="A592" s="160" t="s">
        <v>1068</v>
      </c>
      <c r="B592" s="161" t="s">
        <v>1085</v>
      </c>
      <c r="C592" s="161" t="s">
        <v>87</v>
      </c>
      <c r="D592" s="161" t="s">
        <v>1069</v>
      </c>
      <c r="E592" s="162" t="n">
        <v>801142</v>
      </c>
    </row>
    <row outlineLevel="0" r="593">
      <c r="A593" s="160" t="s">
        <v>1070</v>
      </c>
      <c r="B593" s="161" t="s">
        <v>1085</v>
      </c>
      <c r="C593" s="161" t="s">
        <v>87</v>
      </c>
      <c r="D593" s="161" t="s">
        <v>1071</v>
      </c>
      <c r="E593" s="162" t="n">
        <v>801142</v>
      </c>
    </row>
    <row ht="102" outlineLevel="0" r="594">
      <c r="A594" s="160" t="s">
        <v>1639</v>
      </c>
      <c r="B594" s="161" t="s">
        <v>1640</v>
      </c>
      <c r="C594" s="161" t="s">
        <v>851</v>
      </c>
      <c r="D594" s="161" t="s">
        <v>851</v>
      </c>
      <c r="E594" s="162" t="n">
        <v>2909357.61</v>
      </c>
    </row>
    <row ht="51" outlineLevel="0" r="595">
      <c r="A595" s="160" t="s">
        <v>862</v>
      </c>
      <c r="B595" s="161" t="s">
        <v>1640</v>
      </c>
      <c r="C595" s="161" t="s">
        <v>505</v>
      </c>
      <c r="D595" s="161" t="s">
        <v>851</v>
      </c>
      <c r="E595" s="162" t="n">
        <v>1474237.37</v>
      </c>
    </row>
    <row outlineLevel="0" r="596">
      <c r="A596" s="160" t="s">
        <v>981</v>
      </c>
      <c r="B596" s="161" t="s">
        <v>1640</v>
      </c>
      <c r="C596" s="161" t="s">
        <v>483</v>
      </c>
      <c r="D596" s="161" t="s">
        <v>851</v>
      </c>
      <c r="E596" s="162" t="n">
        <v>1474237.37</v>
      </c>
    </row>
    <row outlineLevel="0" r="597">
      <c r="A597" s="160" t="s">
        <v>1068</v>
      </c>
      <c r="B597" s="161" t="s">
        <v>1640</v>
      </c>
      <c r="C597" s="161" t="s">
        <v>483</v>
      </c>
      <c r="D597" s="161" t="s">
        <v>1069</v>
      </c>
      <c r="E597" s="162" t="n">
        <v>1474237.37</v>
      </c>
    </row>
    <row outlineLevel="0" r="598">
      <c r="A598" s="160" t="s">
        <v>1070</v>
      </c>
      <c r="B598" s="161" t="s">
        <v>1640</v>
      </c>
      <c r="C598" s="161" t="s">
        <v>483</v>
      </c>
      <c r="D598" s="161" t="s">
        <v>1071</v>
      </c>
      <c r="E598" s="162" t="n">
        <v>1474237.37</v>
      </c>
    </row>
    <row ht="25.5" outlineLevel="0" r="599">
      <c r="A599" s="160" t="s">
        <v>872</v>
      </c>
      <c r="B599" s="161" t="s">
        <v>1640</v>
      </c>
      <c r="C599" s="161" t="s">
        <v>873</v>
      </c>
      <c r="D599" s="161" t="s">
        <v>851</v>
      </c>
      <c r="E599" s="162" t="n">
        <v>1435120.24</v>
      </c>
    </row>
    <row ht="25.5" outlineLevel="0" r="600">
      <c r="A600" s="160" t="s">
        <v>874</v>
      </c>
      <c r="B600" s="161" t="s">
        <v>1640</v>
      </c>
      <c r="C600" s="161" t="s">
        <v>875</v>
      </c>
      <c r="D600" s="161" t="s">
        <v>851</v>
      </c>
      <c r="E600" s="162" t="n">
        <v>1435120.24</v>
      </c>
    </row>
    <row outlineLevel="0" r="601">
      <c r="A601" s="160" t="s">
        <v>1068</v>
      </c>
      <c r="B601" s="161" t="s">
        <v>1640</v>
      </c>
      <c r="C601" s="161" t="s">
        <v>875</v>
      </c>
      <c r="D601" s="161" t="s">
        <v>1069</v>
      </c>
      <c r="E601" s="162" t="n">
        <v>1435120.24</v>
      </c>
    </row>
    <row outlineLevel="0" r="602">
      <c r="A602" s="160" t="s">
        <v>1070</v>
      </c>
      <c r="B602" s="161" t="s">
        <v>1640</v>
      </c>
      <c r="C602" s="161" t="s">
        <v>875</v>
      </c>
      <c r="D602" s="161" t="s">
        <v>1071</v>
      </c>
      <c r="E602" s="162" t="n">
        <v>1435120.24</v>
      </c>
    </row>
    <row ht="140.25" outlineLevel="0" r="603">
      <c r="A603" s="160" t="s">
        <v>1641</v>
      </c>
      <c r="B603" s="161" t="s">
        <v>1642</v>
      </c>
      <c r="C603" s="161" t="s">
        <v>851</v>
      </c>
      <c r="D603" s="161" t="s">
        <v>851</v>
      </c>
      <c r="E603" s="162" t="n">
        <v>181756.37</v>
      </c>
    </row>
    <row ht="51" outlineLevel="0" r="604">
      <c r="A604" s="160" t="s">
        <v>862</v>
      </c>
      <c r="B604" s="161" t="s">
        <v>1642</v>
      </c>
      <c r="C604" s="161" t="s">
        <v>505</v>
      </c>
      <c r="D604" s="161" t="s">
        <v>851</v>
      </c>
      <c r="E604" s="162" t="n">
        <v>181756.37</v>
      </c>
    </row>
    <row outlineLevel="0" r="605">
      <c r="A605" s="160" t="s">
        <v>981</v>
      </c>
      <c r="B605" s="161" t="s">
        <v>1642</v>
      </c>
      <c r="C605" s="161" t="s">
        <v>483</v>
      </c>
      <c r="D605" s="161" t="s">
        <v>851</v>
      </c>
      <c r="E605" s="162" t="n">
        <v>181756.37</v>
      </c>
    </row>
    <row outlineLevel="0" r="606">
      <c r="A606" s="160" t="s">
        <v>1068</v>
      </c>
      <c r="B606" s="161" t="s">
        <v>1642</v>
      </c>
      <c r="C606" s="161" t="s">
        <v>483</v>
      </c>
      <c r="D606" s="161" t="s">
        <v>1069</v>
      </c>
      <c r="E606" s="162" t="n">
        <v>181756.37</v>
      </c>
    </row>
    <row outlineLevel="0" r="607">
      <c r="A607" s="160" t="s">
        <v>1070</v>
      </c>
      <c r="B607" s="161" t="s">
        <v>1642</v>
      </c>
      <c r="C607" s="161" t="s">
        <v>483</v>
      </c>
      <c r="D607" s="161" t="s">
        <v>1071</v>
      </c>
      <c r="E607" s="162" t="n">
        <v>181756.37</v>
      </c>
    </row>
    <row ht="38.25" outlineLevel="0" r="608">
      <c r="A608" s="160" t="s">
        <v>1423</v>
      </c>
      <c r="B608" s="161" t="s">
        <v>1424</v>
      </c>
      <c r="C608" s="161" t="s">
        <v>851</v>
      </c>
      <c r="D608" s="161" t="s">
        <v>851</v>
      </c>
      <c r="E608" s="162" t="n">
        <v>628030.87</v>
      </c>
    </row>
    <row ht="89.25" outlineLevel="0" r="609">
      <c r="A609" s="160" t="s">
        <v>1425</v>
      </c>
      <c r="B609" s="161" t="s">
        <v>1426</v>
      </c>
      <c r="C609" s="161" t="s">
        <v>851</v>
      </c>
      <c r="D609" s="161" t="s">
        <v>851</v>
      </c>
      <c r="E609" s="162" t="n">
        <v>628030.87</v>
      </c>
    </row>
    <row ht="25.5" outlineLevel="0" r="610">
      <c r="A610" s="160" t="s">
        <v>872</v>
      </c>
      <c r="B610" s="161" t="s">
        <v>1426</v>
      </c>
      <c r="C610" s="161" t="s">
        <v>873</v>
      </c>
      <c r="D610" s="161" t="s">
        <v>851</v>
      </c>
      <c r="E610" s="162" t="n">
        <v>628030.87</v>
      </c>
    </row>
    <row ht="25.5" outlineLevel="0" r="611">
      <c r="A611" s="160" t="s">
        <v>874</v>
      </c>
      <c r="B611" s="161" t="s">
        <v>1426</v>
      </c>
      <c r="C611" s="161" t="s">
        <v>875</v>
      </c>
      <c r="D611" s="161" t="s">
        <v>851</v>
      </c>
      <c r="E611" s="162" t="n">
        <v>628030.87</v>
      </c>
    </row>
    <row outlineLevel="0" r="612">
      <c r="A612" s="160" t="s">
        <v>1068</v>
      </c>
      <c r="B612" s="161" t="s">
        <v>1426</v>
      </c>
      <c r="C612" s="161" t="s">
        <v>875</v>
      </c>
      <c r="D612" s="161" t="s">
        <v>1069</v>
      </c>
      <c r="E612" s="162" t="n">
        <v>628030.87</v>
      </c>
    </row>
    <row outlineLevel="0" r="613">
      <c r="A613" s="160" t="s">
        <v>1166</v>
      </c>
      <c r="B613" s="161" t="s">
        <v>1426</v>
      </c>
      <c r="C613" s="161" t="s">
        <v>875</v>
      </c>
      <c r="D613" s="161" t="s">
        <v>1167</v>
      </c>
      <c r="E613" s="162" t="n">
        <v>628030.87</v>
      </c>
    </row>
    <row ht="38.25" outlineLevel="0" r="614">
      <c r="A614" s="160" t="s">
        <v>1518</v>
      </c>
      <c r="B614" s="161" t="s">
        <v>1519</v>
      </c>
      <c r="C614" s="161" t="s">
        <v>851</v>
      </c>
      <c r="D614" s="161" t="s">
        <v>851</v>
      </c>
      <c r="E614" s="162" t="n">
        <v>2400000</v>
      </c>
    </row>
    <row ht="76.5" outlineLevel="0" r="615">
      <c r="A615" s="160" t="s">
        <v>1520</v>
      </c>
      <c r="B615" s="161" t="s">
        <v>1521</v>
      </c>
      <c r="C615" s="161" t="s">
        <v>851</v>
      </c>
      <c r="D615" s="161" t="s">
        <v>851</v>
      </c>
      <c r="E615" s="162" t="n">
        <v>2400000</v>
      </c>
    </row>
    <row ht="25.5" outlineLevel="0" r="616">
      <c r="A616" s="160" t="s">
        <v>872</v>
      </c>
      <c r="B616" s="161" t="s">
        <v>1521</v>
      </c>
      <c r="C616" s="161" t="s">
        <v>873</v>
      </c>
      <c r="D616" s="161" t="s">
        <v>851</v>
      </c>
      <c r="E616" s="162" t="n">
        <v>2400000</v>
      </c>
    </row>
    <row ht="25.5" outlineLevel="0" r="617">
      <c r="A617" s="160" t="s">
        <v>874</v>
      </c>
      <c r="B617" s="161" t="s">
        <v>1521</v>
      </c>
      <c r="C617" s="161" t="s">
        <v>875</v>
      </c>
      <c r="D617" s="161" t="s">
        <v>851</v>
      </c>
      <c r="E617" s="162" t="n">
        <v>2400000</v>
      </c>
    </row>
    <row outlineLevel="0" r="618">
      <c r="A618" s="160" t="s">
        <v>1211</v>
      </c>
      <c r="B618" s="161" t="s">
        <v>1521</v>
      </c>
      <c r="C618" s="161" t="s">
        <v>875</v>
      </c>
      <c r="D618" s="161" t="s">
        <v>1212</v>
      </c>
      <c r="E618" s="162" t="n">
        <v>2400000</v>
      </c>
    </row>
    <row outlineLevel="0" r="619">
      <c r="A619" s="160" t="s">
        <v>1471</v>
      </c>
      <c r="B619" s="161" t="s">
        <v>1521</v>
      </c>
      <c r="C619" s="161" t="s">
        <v>875</v>
      </c>
      <c r="D619" s="161" t="s">
        <v>1472</v>
      </c>
      <c r="E619" s="162" t="n">
        <v>2400000</v>
      </c>
    </row>
    <row ht="38.25" outlineLevel="0" r="620">
      <c r="A620" s="160" t="s">
        <v>1176</v>
      </c>
      <c r="B620" s="161" t="s">
        <v>1177</v>
      </c>
      <c r="C620" s="161" t="s">
        <v>851</v>
      </c>
      <c r="D620" s="161" t="s">
        <v>851</v>
      </c>
      <c r="E620" s="162" t="n">
        <v>204291448.4</v>
      </c>
    </row>
    <row ht="76.5" outlineLevel="0" r="621">
      <c r="A621" s="160" t="s">
        <v>1178</v>
      </c>
      <c r="B621" s="161" t="s">
        <v>1179</v>
      </c>
      <c r="C621" s="161" t="s">
        <v>851</v>
      </c>
      <c r="D621" s="161" t="s">
        <v>851</v>
      </c>
      <c r="E621" s="162" t="n">
        <v>10768560.32</v>
      </c>
    </row>
    <row ht="25.5" outlineLevel="0" r="622">
      <c r="A622" s="160" t="s">
        <v>872</v>
      </c>
      <c r="B622" s="161" t="s">
        <v>1179</v>
      </c>
      <c r="C622" s="161" t="s">
        <v>873</v>
      </c>
      <c r="D622" s="161" t="s">
        <v>851</v>
      </c>
      <c r="E622" s="162" t="n">
        <v>8717460.32</v>
      </c>
    </row>
    <row ht="25.5" outlineLevel="0" r="623">
      <c r="A623" s="160" t="s">
        <v>874</v>
      </c>
      <c r="B623" s="161" t="s">
        <v>1179</v>
      </c>
      <c r="C623" s="161" t="s">
        <v>875</v>
      </c>
      <c r="D623" s="161" t="s">
        <v>851</v>
      </c>
      <c r="E623" s="162" t="n">
        <v>8717460.32</v>
      </c>
    </row>
    <row outlineLevel="0" r="624">
      <c r="A624" s="160" t="s">
        <v>1068</v>
      </c>
      <c r="B624" s="161" t="s">
        <v>1179</v>
      </c>
      <c r="C624" s="161" t="s">
        <v>875</v>
      </c>
      <c r="D624" s="161" t="s">
        <v>1069</v>
      </c>
      <c r="E624" s="162" t="n">
        <v>8717460.32</v>
      </c>
    </row>
    <row outlineLevel="0" r="625">
      <c r="A625" s="160" t="s">
        <v>1070</v>
      </c>
      <c r="B625" s="161" t="s">
        <v>1179</v>
      </c>
      <c r="C625" s="161" t="s">
        <v>875</v>
      </c>
      <c r="D625" s="161" t="s">
        <v>1071</v>
      </c>
      <c r="E625" s="162" t="n">
        <v>8717460.32</v>
      </c>
    </row>
    <row ht="25.5" outlineLevel="0" r="626">
      <c r="A626" s="160" t="s">
        <v>1143</v>
      </c>
      <c r="B626" s="161" t="s">
        <v>1179</v>
      </c>
      <c r="C626" s="161" t="s">
        <v>1144</v>
      </c>
      <c r="D626" s="161" t="s">
        <v>851</v>
      </c>
      <c r="E626" s="162" t="n">
        <v>2051100</v>
      </c>
    </row>
    <row outlineLevel="0" r="627">
      <c r="A627" s="160" t="s">
        <v>1145</v>
      </c>
      <c r="B627" s="161" t="s">
        <v>1179</v>
      </c>
      <c r="C627" s="161" t="s">
        <v>619</v>
      </c>
      <c r="D627" s="161" t="s">
        <v>851</v>
      </c>
      <c r="E627" s="162" t="n">
        <v>2051100</v>
      </c>
    </row>
    <row outlineLevel="0" r="628">
      <c r="A628" s="160" t="s">
        <v>1068</v>
      </c>
      <c r="B628" s="161" t="s">
        <v>1179</v>
      </c>
      <c r="C628" s="161" t="s">
        <v>619</v>
      </c>
      <c r="D628" s="161" t="s">
        <v>1069</v>
      </c>
      <c r="E628" s="162" t="n">
        <v>2051100</v>
      </c>
    </row>
    <row outlineLevel="0" r="629">
      <c r="A629" s="160" t="s">
        <v>1070</v>
      </c>
      <c r="B629" s="161" t="s">
        <v>1179</v>
      </c>
      <c r="C629" s="161" t="s">
        <v>619</v>
      </c>
      <c r="D629" s="161" t="s">
        <v>1071</v>
      </c>
      <c r="E629" s="162" t="n">
        <v>2051100</v>
      </c>
    </row>
    <row ht="102" outlineLevel="0" r="630">
      <c r="A630" s="160" t="s">
        <v>1182</v>
      </c>
      <c r="B630" s="161" t="s">
        <v>1183</v>
      </c>
      <c r="C630" s="161" t="s">
        <v>851</v>
      </c>
      <c r="D630" s="161" t="s">
        <v>851</v>
      </c>
      <c r="E630" s="162" t="n">
        <v>186556.88</v>
      </c>
    </row>
    <row ht="25.5" outlineLevel="0" r="631">
      <c r="A631" s="160" t="s">
        <v>872</v>
      </c>
      <c r="B631" s="161" t="s">
        <v>1183</v>
      </c>
      <c r="C631" s="161" t="s">
        <v>873</v>
      </c>
      <c r="D631" s="161" t="s">
        <v>851</v>
      </c>
      <c r="E631" s="162" t="n">
        <v>186556.88</v>
      </c>
    </row>
    <row ht="25.5" outlineLevel="0" r="632">
      <c r="A632" s="160" t="s">
        <v>874</v>
      </c>
      <c r="B632" s="161" t="s">
        <v>1183</v>
      </c>
      <c r="C632" s="161" t="s">
        <v>875</v>
      </c>
      <c r="D632" s="161" t="s">
        <v>851</v>
      </c>
      <c r="E632" s="162" t="n">
        <v>186556.88</v>
      </c>
    </row>
    <row outlineLevel="0" r="633">
      <c r="A633" s="160" t="s">
        <v>1068</v>
      </c>
      <c r="B633" s="161" t="s">
        <v>1183</v>
      </c>
      <c r="C633" s="161" t="s">
        <v>875</v>
      </c>
      <c r="D633" s="161" t="s">
        <v>1069</v>
      </c>
      <c r="E633" s="162" t="n">
        <v>186556.88</v>
      </c>
    </row>
    <row outlineLevel="0" r="634">
      <c r="A634" s="160" t="s">
        <v>1070</v>
      </c>
      <c r="B634" s="161" t="s">
        <v>1183</v>
      </c>
      <c r="C634" s="161" t="s">
        <v>875</v>
      </c>
      <c r="D634" s="161" t="s">
        <v>1071</v>
      </c>
      <c r="E634" s="162" t="n">
        <v>186556.88</v>
      </c>
    </row>
    <row ht="89.25" outlineLevel="0" r="635">
      <c r="A635" s="160" t="s">
        <v>1184</v>
      </c>
      <c r="B635" s="161" t="s">
        <v>1185</v>
      </c>
      <c r="C635" s="161" t="s">
        <v>851</v>
      </c>
      <c r="D635" s="161" t="s">
        <v>851</v>
      </c>
      <c r="E635" s="162" t="n">
        <v>6150000</v>
      </c>
    </row>
    <row ht="25.5" outlineLevel="0" r="636">
      <c r="A636" s="160" t="s">
        <v>872</v>
      </c>
      <c r="B636" s="161" t="s">
        <v>1185</v>
      </c>
      <c r="C636" s="161" t="s">
        <v>873</v>
      </c>
      <c r="D636" s="161" t="s">
        <v>851</v>
      </c>
      <c r="E636" s="162" t="n">
        <v>6150000</v>
      </c>
    </row>
    <row ht="25.5" outlineLevel="0" r="637">
      <c r="A637" s="160" t="s">
        <v>874</v>
      </c>
      <c r="B637" s="161" t="s">
        <v>1185</v>
      </c>
      <c r="C637" s="161" t="s">
        <v>875</v>
      </c>
      <c r="D637" s="161" t="s">
        <v>851</v>
      </c>
      <c r="E637" s="162" t="n">
        <v>6150000</v>
      </c>
    </row>
    <row outlineLevel="0" r="638">
      <c r="A638" s="160" t="s">
        <v>1068</v>
      </c>
      <c r="B638" s="161" t="s">
        <v>1185</v>
      </c>
      <c r="C638" s="161" t="s">
        <v>875</v>
      </c>
      <c r="D638" s="161" t="s">
        <v>1069</v>
      </c>
      <c r="E638" s="162" t="n">
        <v>6150000</v>
      </c>
    </row>
    <row outlineLevel="0" r="639">
      <c r="A639" s="160" t="s">
        <v>1070</v>
      </c>
      <c r="B639" s="161" t="s">
        <v>1185</v>
      </c>
      <c r="C639" s="161" t="s">
        <v>875</v>
      </c>
      <c r="D639" s="161" t="s">
        <v>1071</v>
      </c>
      <c r="E639" s="162" t="n">
        <v>6150000</v>
      </c>
    </row>
    <row ht="191.25" outlineLevel="0" r="640">
      <c r="A640" s="160" t="s">
        <v>1186</v>
      </c>
      <c r="B640" s="161" t="s">
        <v>1187</v>
      </c>
      <c r="C640" s="161" t="s">
        <v>851</v>
      </c>
      <c r="D640" s="161" t="s">
        <v>851</v>
      </c>
      <c r="E640" s="162" t="n">
        <v>187186331.2</v>
      </c>
    </row>
    <row ht="25.5" outlineLevel="0" r="641">
      <c r="A641" s="160" t="s">
        <v>872</v>
      </c>
      <c r="B641" s="161" t="s">
        <v>1187</v>
      </c>
      <c r="C641" s="161" t="s">
        <v>873</v>
      </c>
      <c r="D641" s="161" t="s">
        <v>851</v>
      </c>
      <c r="E641" s="162" t="n">
        <v>187186331.2</v>
      </c>
    </row>
    <row ht="25.5" outlineLevel="0" r="642">
      <c r="A642" s="160" t="s">
        <v>874</v>
      </c>
      <c r="B642" s="161" t="s">
        <v>1187</v>
      </c>
      <c r="C642" s="161" t="s">
        <v>875</v>
      </c>
      <c r="D642" s="161" t="s">
        <v>851</v>
      </c>
      <c r="E642" s="162" t="n">
        <v>187186331.2</v>
      </c>
    </row>
    <row outlineLevel="0" r="643">
      <c r="A643" s="160" t="s">
        <v>1068</v>
      </c>
      <c r="B643" s="161" t="s">
        <v>1187</v>
      </c>
      <c r="C643" s="161" t="s">
        <v>875</v>
      </c>
      <c r="D643" s="161" t="s">
        <v>1069</v>
      </c>
      <c r="E643" s="162" t="n">
        <v>187186331.2</v>
      </c>
    </row>
    <row outlineLevel="0" r="644">
      <c r="A644" s="160" t="s">
        <v>1070</v>
      </c>
      <c r="B644" s="161" t="s">
        <v>1187</v>
      </c>
      <c r="C644" s="161" t="s">
        <v>875</v>
      </c>
      <c r="D644" s="161" t="s">
        <v>1071</v>
      </c>
      <c r="E644" s="162" t="n">
        <v>187186331.2</v>
      </c>
    </row>
    <row ht="25.5" outlineLevel="0" r="645">
      <c r="A645" s="160" t="s">
        <v>1188</v>
      </c>
      <c r="B645" s="161" t="s">
        <v>1189</v>
      </c>
      <c r="C645" s="161" t="s">
        <v>851</v>
      </c>
      <c r="D645" s="161" t="s">
        <v>851</v>
      </c>
      <c r="E645" s="162" t="n">
        <v>12100000</v>
      </c>
    </row>
    <row ht="63.75" outlineLevel="0" r="646">
      <c r="A646" s="160" t="s">
        <v>1190</v>
      </c>
      <c r="B646" s="161" t="s">
        <v>1191</v>
      </c>
      <c r="C646" s="161" t="s">
        <v>851</v>
      </c>
      <c r="D646" s="161" t="s">
        <v>851</v>
      </c>
      <c r="E646" s="162" t="n">
        <v>12100000</v>
      </c>
    </row>
    <row ht="25.5" outlineLevel="0" r="647">
      <c r="A647" s="160" t="s">
        <v>1143</v>
      </c>
      <c r="B647" s="161" t="s">
        <v>1191</v>
      </c>
      <c r="C647" s="161" t="s">
        <v>1144</v>
      </c>
      <c r="D647" s="161" t="s">
        <v>851</v>
      </c>
      <c r="E647" s="162" t="n">
        <v>12100000</v>
      </c>
    </row>
    <row outlineLevel="0" r="648">
      <c r="A648" s="160" t="s">
        <v>1145</v>
      </c>
      <c r="B648" s="161" t="s">
        <v>1191</v>
      </c>
      <c r="C648" s="161" t="s">
        <v>619</v>
      </c>
      <c r="D648" s="161" t="s">
        <v>851</v>
      </c>
      <c r="E648" s="162" t="n">
        <v>12100000</v>
      </c>
    </row>
    <row outlineLevel="0" r="649">
      <c r="A649" s="160" t="s">
        <v>1068</v>
      </c>
      <c r="B649" s="161" t="s">
        <v>1191</v>
      </c>
      <c r="C649" s="161" t="s">
        <v>619</v>
      </c>
      <c r="D649" s="161" t="s">
        <v>1069</v>
      </c>
      <c r="E649" s="162" t="n">
        <v>12100000</v>
      </c>
    </row>
    <row outlineLevel="0" r="650">
      <c r="A650" s="160" t="s">
        <v>1070</v>
      </c>
      <c r="B650" s="161" t="s">
        <v>1191</v>
      </c>
      <c r="C650" s="161" t="s">
        <v>619</v>
      </c>
      <c r="D650" s="161" t="s">
        <v>1071</v>
      </c>
      <c r="E650" s="162" t="n">
        <v>12100000</v>
      </c>
    </row>
    <row ht="51" outlineLevel="0" r="651">
      <c r="A651" s="160" t="s">
        <v>952</v>
      </c>
      <c r="B651" s="161" t="s">
        <v>953</v>
      </c>
      <c r="C651" s="161" t="s">
        <v>851</v>
      </c>
      <c r="D651" s="161" t="s">
        <v>851</v>
      </c>
      <c r="E651" s="162" t="n">
        <v>41898378.12</v>
      </c>
    </row>
    <row ht="51" outlineLevel="0" r="652">
      <c r="A652" s="160" t="s">
        <v>977</v>
      </c>
      <c r="B652" s="161" t="s">
        <v>978</v>
      </c>
      <c r="C652" s="161" t="s">
        <v>851</v>
      </c>
      <c r="D652" s="161" t="s">
        <v>851</v>
      </c>
      <c r="E652" s="162" t="n">
        <v>5701632.27</v>
      </c>
    </row>
    <row ht="127.5" outlineLevel="0" r="653">
      <c r="A653" s="160" t="s">
        <v>979</v>
      </c>
      <c r="B653" s="161" t="s">
        <v>980</v>
      </c>
      <c r="C653" s="161" t="s">
        <v>851</v>
      </c>
      <c r="D653" s="161" t="s">
        <v>851</v>
      </c>
      <c r="E653" s="162" t="n">
        <v>783105</v>
      </c>
    </row>
    <row ht="51" outlineLevel="0" r="654">
      <c r="A654" s="160" t="s">
        <v>862</v>
      </c>
      <c r="B654" s="161" t="s">
        <v>980</v>
      </c>
      <c r="C654" s="161" t="s">
        <v>505</v>
      </c>
      <c r="D654" s="161" t="s">
        <v>851</v>
      </c>
      <c r="E654" s="162" t="n">
        <v>783105</v>
      </c>
    </row>
    <row outlineLevel="0" r="655">
      <c r="A655" s="160" t="s">
        <v>981</v>
      </c>
      <c r="B655" s="161" t="s">
        <v>980</v>
      </c>
      <c r="C655" s="161" t="s">
        <v>483</v>
      </c>
      <c r="D655" s="161" t="s">
        <v>851</v>
      </c>
      <c r="E655" s="162" t="n">
        <v>783105</v>
      </c>
    </row>
    <row ht="25.5" outlineLevel="0" r="656">
      <c r="A656" s="160" t="s">
        <v>973</v>
      </c>
      <c r="B656" s="161" t="s">
        <v>980</v>
      </c>
      <c r="C656" s="161" t="s">
        <v>483</v>
      </c>
      <c r="D656" s="161" t="s">
        <v>974</v>
      </c>
      <c r="E656" s="162" t="n">
        <v>783105</v>
      </c>
    </row>
    <row ht="38.25" outlineLevel="0" r="657">
      <c r="A657" s="160" t="s">
        <v>975</v>
      </c>
      <c r="B657" s="161" t="s">
        <v>980</v>
      </c>
      <c r="C657" s="161" t="s">
        <v>483</v>
      </c>
      <c r="D657" s="161" t="s">
        <v>976</v>
      </c>
      <c r="E657" s="162" t="n">
        <v>783105</v>
      </c>
    </row>
    <row ht="114.75" outlineLevel="0" r="658">
      <c r="A658" s="160" t="s">
        <v>986</v>
      </c>
      <c r="B658" s="161" t="s">
        <v>987</v>
      </c>
      <c r="C658" s="161" t="s">
        <v>851</v>
      </c>
      <c r="D658" s="161" t="s">
        <v>851</v>
      </c>
      <c r="E658" s="162" t="n">
        <v>4297411.8</v>
      </c>
    </row>
    <row ht="51" outlineLevel="0" r="659">
      <c r="A659" s="160" t="s">
        <v>862</v>
      </c>
      <c r="B659" s="161" t="s">
        <v>987</v>
      </c>
      <c r="C659" s="161" t="s">
        <v>505</v>
      </c>
      <c r="D659" s="161" t="s">
        <v>851</v>
      </c>
      <c r="E659" s="162" t="n">
        <v>4288272</v>
      </c>
    </row>
    <row outlineLevel="0" r="660">
      <c r="A660" s="160" t="s">
        <v>981</v>
      </c>
      <c r="B660" s="161" t="s">
        <v>987</v>
      </c>
      <c r="C660" s="161" t="s">
        <v>483</v>
      </c>
      <c r="D660" s="161" t="s">
        <v>851</v>
      </c>
      <c r="E660" s="162" t="n">
        <v>4288272</v>
      </c>
    </row>
    <row ht="25.5" outlineLevel="0" r="661">
      <c r="A661" s="160" t="s">
        <v>973</v>
      </c>
      <c r="B661" s="161" t="s">
        <v>987</v>
      </c>
      <c r="C661" s="161" t="s">
        <v>483</v>
      </c>
      <c r="D661" s="161" t="s">
        <v>974</v>
      </c>
      <c r="E661" s="162" t="n">
        <v>4288272</v>
      </c>
    </row>
    <row ht="38.25" outlineLevel="0" r="662">
      <c r="A662" s="160" t="s">
        <v>975</v>
      </c>
      <c r="B662" s="161" t="s">
        <v>987</v>
      </c>
      <c r="C662" s="161" t="s">
        <v>483</v>
      </c>
      <c r="D662" s="161" t="s">
        <v>976</v>
      </c>
      <c r="E662" s="162" t="n">
        <v>4288272</v>
      </c>
    </row>
    <row ht="25.5" outlineLevel="0" r="663">
      <c r="A663" s="160" t="s">
        <v>872</v>
      </c>
      <c r="B663" s="161" t="s">
        <v>987</v>
      </c>
      <c r="C663" s="161" t="s">
        <v>873</v>
      </c>
      <c r="D663" s="161" t="s">
        <v>851</v>
      </c>
      <c r="E663" s="162" t="n">
        <v>9139.8</v>
      </c>
    </row>
    <row ht="25.5" outlineLevel="0" r="664">
      <c r="A664" s="160" t="s">
        <v>874</v>
      </c>
      <c r="B664" s="161" t="s">
        <v>987</v>
      </c>
      <c r="C664" s="161" t="s">
        <v>875</v>
      </c>
      <c r="D664" s="161" t="s">
        <v>851</v>
      </c>
      <c r="E664" s="162" t="n">
        <v>9139.8</v>
      </c>
    </row>
    <row ht="25.5" outlineLevel="0" r="665">
      <c r="A665" s="160" t="s">
        <v>973</v>
      </c>
      <c r="B665" s="161" t="s">
        <v>987</v>
      </c>
      <c r="C665" s="161" t="s">
        <v>875</v>
      </c>
      <c r="D665" s="161" t="s">
        <v>974</v>
      </c>
      <c r="E665" s="162" t="n">
        <v>9139.8</v>
      </c>
    </row>
    <row ht="38.25" outlineLevel="0" r="666">
      <c r="A666" s="160" t="s">
        <v>975</v>
      </c>
      <c r="B666" s="161" t="s">
        <v>987</v>
      </c>
      <c r="C666" s="161" t="s">
        <v>875</v>
      </c>
      <c r="D666" s="161" t="s">
        <v>976</v>
      </c>
      <c r="E666" s="162" t="n">
        <v>9139.8</v>
      </c>
    </row>
    <row ht="127.5" outlineLevel="0" r="667">
      <c r="A667" s="160" t="s">
        <v>988</v>
      </c>
      <c r="B667" s="161" t="s">
        <v>989</v>
      </c>
      <c r="C667" s="161" t="s">
        <v>851</v>
      </c>
      <c r="D667" s="161" t="s">
        <v>851</v>
      </c>
      <c r="E667" s="162" t="n">
        <v>323195.83</v>
      </c>
    </row>
    <row ht="25.5" outlineLevel="0" r="668">
      <c r="A668" s="160" t="s">
        <v>872</v>
      </c>
      <c r="B668" s="161" t="s">
        <v>989</v>
      </c>
      <c r="C668" s="161" t="s">
        <v>873</v>
      </c>
      <c r="D668" s="161" t="s">
        <v>851</v>
      </c>
      <c r="E668" s="162" t="n">
        <v>323195.83</v>
      </c>
    </row>
    <row ht="25.5" outlineLevel="0" r="669">
      <c r="A669" s="160" t="s">
        <v>874</v>
      </c>
      <c r="B669" s="161" t="s">
        <v>989</v>
      </c>
      <c r="C669" s="161" t="s">
        <v>875</v>
      </c>
      <c r="D669" s="161" t="s">
        <v>851</v>
      </c>
      <c r="E669" s="162" t="n">
        <v>323195.83</v>
      </c>
    </row>
    <row ht="25.5" outlineLevel="0" r="670">
      <c r="A670" s="160" t="s">
        <v>973</v>
      </c>
      <c r="B670" s="161" t="s">
        <v>989</v>
      </c>
      <c r="C670" s="161" t="s">
        <v>875</v>
      </c>
      <c r="D670" s="161" t="s">
        <v>974</v>
      </c>
      <c r="E670" s="162" t="n">
        <v>323195.83</v>
      </c>
    </row>
    <row ht="38.25" outlineLevel="0" r="671">
      <c r="A671" s="160" t="s">
        <v>975</v>
      </c>
      <c r="B671" s="161" t="s">
        <v>989</v>
      </c>
      <c r="C671" s="161" t="s">
        <v>875</v>
      </c>
      <c r="D671" s="161" t="s">
        <v>976</v>
      </c>
      <c r="E671" s="162" t="n">
        <v>323195.83</v>
      </c>
    </row>
    <row ht="102" outlineLevel="0" r="672">
      <c r="A672" s="160" t="s">
        <v>990</v>
      </c>
      <c r="B672" s="161" t="s">
        <v>991</v>
      </c>
      <c r="C672" s="161" t="s">
        <v>851</v>
      </c>
      <c r="D672" s="161" t="s">
        <v>851</v>
      </c>
      <c r="E672" s="162" t="n">
        <v>20188.3</v>
      </c>
    </row>
    <row ht="25.5" outlineLevel="0" r="673">
      <c r="A673" s="160" t="s">
        <v>872</v>
      </c>
      <c r="B673" s="161" t="s">
        <v>991</v>
      </c>
      <c r="C673" s="161" t="s">
        <v>873</v>
      </c>
      <c r="D673" s="161" t="s">
        <v>851</v>
      </c>
      <c r="E673" s="162" t="n">
        <v>20188.3</v>
      </c>
    </row>
    <row ht="25.5" outlineLevel="0" r="674">
      <c r="A674" s="160" t="s">
        <v>874</v>
      </c>
      <c r="B674" s="161" t="s">
        <v>991</v>
      </c>
      <c r="C674" s="161" t="s">
        <v>875</v>
      </c>
      <c r="D674" s="161" t="s">
        <v>851</v>
      </c>
      <c r="E674" s="162" t="n">
        <v>20188.3</v>
      </c>
    </row>
    <row ht="25.5" outlineLevel="0" r="675">
      <c r="A675" s="160" t="s">
        <v>973</v>
      </c>
      <c r="B675" s="161" t="s">
        <v>991</v>
      </c>
      <c r="C675" s="161" t="s">
        <v>875</v>
      </c>
      <c r="D675" s="161" t="s">
        <v>974</v>
      </c>
      <c r="E675" s="162" t="n">
        <v>20188.3</v>
      </c>
    </row>
    <row ht="38.25" outlineLevel="0" r="676">
      <c r="A676" s="160" t="s">
        <v>975</v>
      </c>
      <c r="B676" s="161" t="s">
        <v>991</v>
      </c>
      <c r="C676" s="161" t="s">
        <v>875</v>
      </c>
      <c r="D676" s="161" t="s">
        <v>976</v>
      </c>
      <c r="E676" s="162" t="n">
        <v>20188.3</v>
      </c>
    </row>
    <row ht="114.75" outlineLevel="0" r="677">
      <c r="A677" s="160" t="s">
        <v>992</v>
      </c>
      <c r="B677" s="161" t="s">
        <v>993</v>
      </c>
      <c r="C677" s="161" t="s">
        <v>851</v>
      </c>
      <c r="D677" s="161" t="s">
        <v>851</v>
      </c>
      <c r="E677" s="162" t="n">
        <v>10000</v>
      </c>
    </row>
    <row ht="25.5" outlineLevel="0" r="678">
      <c r="A678" s="160" t="s">
        <v>872</v>
      </c>
      <c r="B678" s="161" t="s">
        <v>993</v>
      </c>
      <c r="C678" s="161" t="s">
        <v>873</v>
      </c>
      <c r="D678" s="161" t="s">
        <v>851</v>
      </c>
      <c r="E678" s="162" t="n">
        <v>10000</v>
      </c>
    </row>
    <row ht="25.5" outlineLevel="0" r="679">
      <c r="A679" s="160" t="s">
        <v>874</v>
      </c>
      <c r="B679" s="161" t="s">
        <v>993</v>
      </c>
      <c r="C679" s="161" t="s">
        <v>875</v>
      </c>
      <c r="D679" s="161" t="s">
        <v>851</v>
      </c>
      <c r="E679" s="162" t="n">
        <v>10000</v>
      </c>
    </row>
    <row ht="25.5" outlineLevel="0" r="680">
      <c r="A680" s="160" t="s">
        <v>973</v>
      </c>
      <c r="B680" s="161" t="s">
        <v>993</v>
      </c>
      <c r="C680" s="161" t="s">
        <v>875</v>
      </c>
      <c r="D680" s="161" t="s">
        <v>974</v>
      </c>
      <c r="E680" s="162" t="n">
        <v>10000</v>
      </c>
    </row>
    <row ht="38.25" outlineLevel="0" r="681">
      <c r="A681" s="160" t="s">
        <v>975</v>
      </c>
      <c r="B681" s="161" t="s">
        <v>993</v>
      </c>
      <c r="C681" s="161" t="s">
        <v>875</v>
      </c>
      <c r="D681" s="161" t="s">
        <v>976</v>
      </c>
      <c r="E681" s="162" t="n">
        <v>10000</v>
      </c>
    </row>
    <row ht="127.5" outlineLevel="0" r="682">
      <c r="A682" s="160" t="s">
        <v>994</v>
      </c>
      <c r="B682" s="161" t="s">
        <v>995</v>
      </c>
      <c r="C682" s="161" t="s">
        <v>851</v>
      </c>
      <c r="D682" s="161" t="s">
        <v>851</v>
      </c>
      <c r="E682" s="162" t="n">
        <v>247591.2</v>
      </c>
    </row>
    <row ht="25.5" outlineLevel="0" r="683">
      <c r="A683" s="160" t="s">
        <v>872</v>
      </c>
      <c r="B683" s="161" t="s">
        <v>995</v>
      </c>
      <c r="C683" s="161" t="s">
        <v>873</v>
      </c>
      <c r="D683" s="161" t="s">
        <v>851</v>
      </c>
      <c r="E683" s="162" t="n">
        <v>247591.2</v>
      </c>
    </row>
    <row ht="25.5" outlineLevel="0" r="684">
      <c r="A684" s="160" t="s">
        <v>874</v>
      </c>
      <c r="B684" s="161" t="s">
        <v>995</v>
      </c>
      <c r="C684" s="161" t="s">
        <v>875</v>
      </c>
      <c r="D684" s="161" t="s">
        <v>851</v>
      </c>
      <c r="E684" s="162" t="n">
        <v>247591.2</v>
      </c>
    </row>
    <row ht="25.5" outlineLevel="0" r="685">
      <c r="A685" s="160" t="s">
        <v>973</v>
      </c>
      <c r="B685" s="161" t="s">
        <v>995</v>
      </c>
      <c r="C685" s="161" t="s">
        <v>875</v>
      </c>
      <c r="D685" s="161" t="s">
        <v>974</v>
      </c>
      <c r="E685" s="162" t="n">
        <v>247591.2</v>
      </c>
    </row>
    <row ht="38.25" outlineLevel="0" r="686">
      <c r="A686" s="160" t="s">
        <v>975</v>
      </c>
      <c r="B686" s="161" t="s">
        <v>995</v>
      </c>
      <c r="C686" s="161" t="s">
        <v>875</v>
      </c>
      <c r="D686" s="161" t="s">
        <v>976</v>
      </c>
      <c r="E686" s="162" t="n">
        <v>247591.2</v>
      </c>
    </row>
    <row ht="127.5" outlineLevel="0" r="687">
      <c r="A687" s="160" t="s">
        <v>996</v>
      </c>
      <c r="B687" s="161" t="s">
        <v>997</v>
      </c>
      <c r="C687" s="161" t="s">
        <v>851</v>
      </c>
      <c r="D687" s="161" t="s">
        <v>851</v>
      </c>
      <c r="E687" s="162" t="n">
        <v>20140.14</v>
      </c>
    </row>
    <row ht="25.5" outlineLevel="0" r="688">
      <c r="A688" s="160" t="s">
        <v>872</v>
      </c>
      <c r="B688" s="161" t="s">
        <v>997</v>
      </c>
      <c r="C688" s="161" t="s">
        <v>873</v>
      </c>
      <c r="D688" s="161" t="s">
        <v>851</v>
      </c>
      <c r="E688" s="162" t="n">
        <v>20140.14</v>
      </c>
    </row>
    <row ht="25.5" outlineLevel="0" r="689">
      <c r="A689" s="160" t="s">
        <v>874</v>
      </c>
      <c r="B689" s="161" t="s">
        <v>997</v>
      </c>
      <c r="C689" s="161" t="s">
        <v>875</v>
      </c>
      <c r="D689" s="161" t="s">
        <v>851</v>
      </c>
      <c r="E689" s="162" t="n">
        <v>20140.14</v>
      </c>
    </row>
    <row ht="25.5" outlineLevel="0" r="690">
      <c r="A690" s="160" t="s">
        <v>973</v>
      </c>
      <c r="B690" s="161" t="s">
        <v>997</v>
      </c>
      <c r="C690" s="161" t="s">
        <v>875</v>
      </c>
      <c r="D690" s="161" t="s">
        <v>974</v>
      </c>
      <c r="E690" s="162" t="n">
        <v>20140.14</v>
      </c>
    </row>
    <row ht="38.25" outlineLevel="0" r="691">
      <c r="A691" s="160" t="s">
        <v>975</v>
      </c>
      <c r="B691" s="161" t="s">
        <v>997</v>
      </c>
      <c r="C691" s="161" t="s">
        <v>875</v>
      </c>
      <c r="D691" s="161" t="s">
        <v>976</v>
      </c>
      <c r="E691" s="162" t="n">
        <v>20140.14</v>
      </c>
    </row>
    <row ht="25.5" outlineLevel="0" r="692">
      <c r="A692" s="160" t="s">
        <v>998</v>
      </c>
      <c r="B692" s="161" t="s">
        <v>999</v>
      </c>
      <c r="C692" s="161" t="s">
        <v>851</v>
      </c>
      <c r="D692" s="161" t="s">
        <v>851</v>
      </c>
      <c r="E692" s="162" t="n">
        <v>35908350.85</v>
      </c>
    </row>
    <row ht="102" outlineLevel="0" r="693">
      <c r="A693" s="160" t="s">
        <v>1617</v>
      </c>
      <c r="B693" s="161" t="s">
        <v>1618</v>
      </c>
      <c r="C693" s="161" t="s">
        <v>851</v>
      </c>
      <c r="D693" s="161" t="s">
        <v>851</v>
      </c>
      <c r="E693" s="162" t="n">
        <v>980146</v>
      </c>
    </row>
    <row ht="51" outlineLevel="0" r="694">
      <c r="A694" s="160" t="s">
        <v>862</v>
      </c>
      <c r="B694" s="161" t="s">
        <v>1618</v>
      </c>
      <c r="C694" s="161" t="s">
        <v>505</v>
      </c>
      <c r="D694" s="161" t="s">
        <v>851</v>
      </c>
      <c r="E694" s="162" t="n">
        <v>980146</v>
      </c>
    </row>
    <row outlineLevel="0" r="695">
      <c r="A695" s="160" t="s">
        <v>981</v>
      </c>
      <c r="B695" s="161" t="s">
        <v>1618</v>
      </c>
      <c r="C695" s="161" t="s">
        <v>483</v>
      </c>
      <c r="D695" s="161" t="s">
        <v>851</v>
      </c>
      <c r="E695" s="162" t="n">
        <v>980146</v>
      </c>
    </row>
    <row ht="25.5" outlineLevel="0" r="696">
      <c r="A696" s="160" t="s">
        <v>973</v>
      </c>
      <c r="B696" s="161" t="s">
        <v>1618</v>
      </c>
      <c r="C696" s="161" t="s">
        <v>483</v>
      </c>
      <c r="D696" s="161" t="s">
        <v>974</v>
      </c>
      <c r="E696" s="162" t="n">
        <v>980146</v>
      </c>
    </row>
    <row ht="38.25" outlineLevel="0" r="697">
      <c r="A697" s="160" t="s">
        <v>975</v>
      </c>
      <c r="B697" s="161" t="s">
        <v>1618</v>
      </c>
      <c r="C697" s="161" t="s">
        <v>483</v>
      </c>
      <c r="D697" s="161" t="s">
        <v>976</v>
      </c>
      <c r="E697" s="162" t="n">
        <v>980146</v>
      </c>
    </row>
    <row ht="140.25" outlineLevel="0" r="698">
      <c r="A698" s="160" t="s">
        <v>1619</v>
      </c>
      <c r="B698" s="161" t="s">
        <v>1620</v>
      </c>
      <c r="C698" s="161" t="s">
        <v>851</v>
      </c>
      <c r="D698" s="161" t="s">
        <v>851</v>
      </c>
      <c r="E698" s="162" t="n">
        <v>716357.35</v>
      </c>
    </row>
    <row ht="51" outlineLevel="0" r="699">
      <c r="A699" s="160" t="s">
        <v>862</v>
      </c>
      <c r="B699" s="161" t="s">
        <v>1620</v>
      </c>
      <c r="C699" s="161" t="s">
        <v>505</v>
      </c>
      <c r="D699" s="161" t="s">
        <v>851</v>
      </c>
      <c r="E699" s="162" t="n">
        <v>716357.35</v>
      </c>
    </row>
    <row outlineLevel="0" r="700">
      <c r="A700" s="160" t="s">
        <v>981</v>
      </c>
      <c r="B700" s="161" t="s">
        <v>1620</v>
      </c>
      <c r="C700" s="161" t="s">
        <v>483</v>
      </c>
      <c r="D700" s="161" t="s">
        <v>851</v>
      </c>
      <c r="E700" s="162" t="n">
        <v>716357.35</v>
      </c>
    </row>
    <row ht="25.5" outlineLevel="0" r="701">
      <c r="A701" s="160" t="s">
        <v>973</v>
      </c>
      <c r="B701" s="161" t="s">
        <v>1620</v>
      </c>
      <c r="C701" s="161" t="s">
        <v>483</v>
      </c>
      <c r="D701" s="161" t="s">
        <v>974</v>
      </c>
      <c r="E701" s="162" t="n">
        <v>716357.35</v>
      </c>
    </row>
    <row ht="38.25" outlineLevel="0" r="702">
      <c r="A702" s="160" t="s">
        <v>975</v>
      </c>
      <c r="B702" s="161" t="s">
        <v>1620</v>
      </c>
      <c r="C702" s="161" t="s">
        <v>483</v>
      </c>
      <c r="D702" s="161" t="s">
        <v>976</v>
      </c>
      <c r="E702" s="162" t="n">
        <v>716357.35</v>
      </c>
    </row>
    <row ht="102" outlineLevel="0" r="703">
      <c r="A703" s="160" t="s">
        <v>1621</v>
      </c>
      <c r="B703" s="161" t="s">
        <v>1622</v>
      </c>
      <c r="C703" s="161" t="s">
        <v>851</v>
      </c>
      <c r="D703" s="161" t="s">
        <v>851</v>
      </c>
      <c r="E703" s="162" t="n">
        <v>1310249</v>
      </c>
    </row>
    <row ht="51" outlineLevel="0" r="704">
      <c r="A704" s="160" t="s">
        <v>862</v>
      </c>
      <c r="B704" s="161" t="s">
        <v>1622</v>
      </c>
      <c r="C704" s="161" t="s">
        <v>505</v>
      </c>
      <c r="D704" s="161" t="s">
        <v>851</v>
      </c>
      <c r="E704" s="162" t="n">
        <v>1310249</v>
      </c>
    </row>
    <row outlineLevel="0" r="705">
      <c r="A705" s="160" t="s">
        <v>981</v>
      </c>
      <c r="B705" s="161" t="s">
        <v>1622</v>
      </c>
      <c r="C705" s="161" t="s">
        <v>483</v>
      </c>
      <c r="D705" s="161" t="s">
        <v>851</v>
      </c>
      <c r="E705" s="162" t="n">
        <v>1310249</v>
      </c>
    </row>
    <row ht="25.5" outlineLevel="0" r="706">
      <c r="A706" s="160" t="s">
        <v>973</v>
      </c>
      <c r="B706" s="161" t="s">
        <v>1622</v>
      </c>
      <c r="C706" s="161" t="s">
        <v>483</v>
      </c>
      <c r="D706" s="161" t="s">
        <v>974</v>
      </c>
      <c r="E706" s="162" t="n">
        <v>1310249</v>
      </c>
    </row>
    <row ht="38.25" outlineLevel="0" r="707">
      <c r="A707" s="160" t="s">
        <v>975</v>
      </c>
      <c r="B707" s="161" t="s">
        <v>1622</v>
      </c>
      <c r="C707" s="161" t="s">
        <v>483</v>
      </c>
      <c r="D707" s="161" t="s">
        <v>976</v>
      </c>
      <c r="E707" s="162" t="n">
        <v>1310249</v>
      </c>
    </row>
    <row ht="114.75" outlineLevel="0" r="708">
      <c r="A708" s="160" t="s">
        <v>1623</v>
      </c>
      <c r="B708" s="161" t="s">
        <v>1624</v>
      </c>
      <c r="C708" s="161" t="s">
        <v>851</v>
      </c>
      <c r="D708" s="161" t="s">
        <v>851</v>
      </c>
      <c r="E708" s="162" t="n">
        <v>23278094.87</v>
      </c>
    </row>
    <row ht="51" outlineLevel="0" r="709">
      <c r="A709" s="160" t="s">
        <v>862</v>
      </c>
      <c r="B709" s="161" t="s">
        <v>1624</v>
      </c>
      <c r="C709" s="161" t="s">
        <v>505</v>
      </c>
      <c r="D709" s="161" t="s">
        <v>851</v>
      </c>
      <c r="E709" s="162" t="n">
        <v>20902507</v>
      </c>
    </row>
    <row outlineLevel="0" r="710">
      <c r="A710" s="160" t="s">
        <v>981</v>
      </c>
      <c r="B710" s="161" t="s">
        <v>1624</v>
      </c>
      <c r="C710" s="161" t="s">
        <v>483</v>
      </c>
      <c r="D710" s="161" t="s">
        <v>851</v>
      </c>
      <c r="E710" s="162" t="n">
        <v>20902507</v>
      </c>
    </row>
    <row ht="25.5" outlineLevel="0" r="711">
      <c r="A711" s="160" t="s">
        <v>973</v>
      </c>
      <c r="B711" s="161" t="s">
        <v>1624</v>
      </c>
      <c r="C711" s="161" t="s">
        <v>483</v>
      </c>
      <c r="D711" s="161" t="s">
        <v>974</v>
      </c>
      <c r="E711" s="162" t="n">
        <v>20902507</v>
      </c>
    </row>
    <row ht="38.25" outlineLevel="0" r="712">
      <c r="A712" s="160" t="s">
        <v>975</v>
      </c>
      <c r="B712" s="161" t="s">
        <v>1624</v>
      </c>
      <c r="C712" s="161" t="s">
        <v>483</v>
      </c>
      <c r="D712" s="161" t="s">
        <v>976</v>
      </c>
      <c r="E712" s="162" t="n">
        <v>20902507</v>
      </c>
    </row>
    <row ht="25.5" outlineLevel="0" r="713">
      <c r="A713" s="160" t="s">
        <v>872</v>
      </c>
      <c r="B713" s="161" t="s">
        <v>1624</v>
      </c>
      <c r="C713" s="161" t="s">
        <v>873</v>
      </c>
      <c r="D713" s="161" t="s">
        <v>851</v>
      </c>
      <c r="E713" s="162" t="n">
        <v>2368654.74</v>
      </c>
    </row>
    <row ht="25.5" outlineLevel="0" r="714">
      <c r="A714" s="160" t="s">
        <v>874</v>
      </c>
      <c r="B714" s="161" t="s">
        <v>1624</v>
      </c>
      <c r="C714" s="161" t="s">
        <v>875</v>
      </c>
      <c r="D714" s="161" t="s">
        <v>851</v>
      </c>
      <c r="E714" s="162" t="n">
        <v>2368654.74</v>
      </c>
    </row>
    <row ht="25.5" outlineLevel="0" r="715">
      <c r="A715" s="160" t="s">
        <v>973</v>
      </c>
      <c r="B715" s="161" t="s">
        <v>1624</v>
      </c>
      <c r="C715" s="161" t="s">
        <v>875</v>
      </c>
      <c r="D715" s="161" t="s">
        <v>974</v>
      </c>
      <c r="E715" s="162" t="n">
        <v>2368654.74</v>
      </c>
    </row>
    <row ht="38.25" outlineLevel="0" r="716">
      <c r="A716" s="160" t="s">
        <v>975</v>
      </c>
      <c r="B716" s="161" t="s">
        <v>1624</v>
      </c>
      <c r="C716" s="161" t="s">
        <v>875</v>
      </c>
      <c r="D716" s="161" t="s">
        <v>976</v>
      </c>
      <c r="E716" s="162" t="n">
        <v>2368654.74</v>
      </c>
    </row>
    <row outlineLevel="0" r="717">
      <c r="A717" s="160" t="s">
        <v>910</v>
      </c>
      <c r="B717" s="161" t="s">
        <v>1624</v>
      </c>
      <c r="C717" s="161" t="s">
        <v>911</v>
      </c>
      <c r="D717" s="161" t="s">
        <v>851</v>
      </c>
      <c r="E717" s="162" t="n">
        <v>6933.13</v>
      </c>
    </row>
    <row outlineLevel="0" r="718">
      <c r="A718" s="160" t="s">
        <v>912</v>
      </c>
      <c r="B718" s="161" t="s">
        <v>1624</v>
      </c>
      <c r="C718" s="161" t="s">
        <v>913</v>
      </c>
      <c r="D718" s="161" t="s">
        <v>851</v>
      </c>
      <c r="E718" s="162" t="n">
        <v>6933.13</v>
      </c>
    </row>
    <row ht="25.5" outlineLevel="0" r="719">
      <c r="A719" s="160" t="s">
        <v>973</v>
      </c>
      <c r="B719" s="161" t="s">
        <v>1624</v>
      </c>
      <c r="C719" s="161" t="s">
        <v>913</v>
      </c>
      <c r="D719" s="161" t="s">
        <v>974</v>
      </c>
      <c r="E719" s="162" t="n">
        <v>6933.13</v>
      </c>
    </row>
    <row ht="38.25" outlineLevel="0" r="720">
      <c r="A720" s="160" t="s">
        <v>975</v>
      </c>
      <c r="B720" s="161" t="s">
        <v>1624</v>
      </c>
      <c r="C720" s="161" t="s">
        <v>913</v>
      </c>
      <c r="D720" s="161" t="s">
        <v>976</v>
      </c>
      <c r="E720" s="162" t="n">
        <v>6933.13</v>
      </c>
    </row>
    <row ht="114.75" outlineLevel="0" r="721">
      <c r="A721" s="160" t="s">
        <v>1625</v>
      </c>
      <c r="B721" s="161" t="s">
        <v>1626</v>
      </c>
      <c r="C721" s="161" t="s">
        <v>851</v>
      </c>
      <c r="D721" s="161" t="s">
        <v>851</v>
      </c>
      <c r="E721" s="162" t="n">
        <v>1644073.63</v>
      </c>
    </row>
    <row ht="51" outlineLevel="0" r="722">
      <c r="A722" s="160" t="s">
        <v>862</v>
      </c>
      <c r="B722" s="161" t="s">
        <v>1626</v>
      </c>
      <c r="C722" s="161" t="s">
        <v>505</v>
      </c>
      <c r="D722" s="161" t="s">
        <v>851</v>
      </c>
      <c r="E722" s="162" t="n">
        <v>1644073.63</v>
      </c>
    </row>
    <row outlineLevel="0" r="723">
      <c r="A723" s="160" t="s">
        <v>981</v>
      </c>
      <c r="B723" s="161" t="s">
        <v>1626</v>
      </c>
      <c r="C723" s="161" t="s">
        <v>483</v>
      </c>
      <c r="D723" s="161" t="s">
        <v>851</v>
      </c>
      <c r="E723" s="162" t="n">
        <v>1644073.63</v>
      </c>
    </row>
    <row ht="25.5" outlineLevel="0" r="724">
      <c r="A724" s="160" t="s">
        <v>973</v>
      </c>
      <c r="B724" s="161" t="s">
        <v>1626</v>
      </c>
      <c r="C724" s="161" t="s">
        <v>483</v>
      </c>
      <c r="D724" s="161" t="s">
        <v>974</v>
      </c>
      <c r="E724" s="162" t="n">
        <v>1644073.63</v>
      </c>
    </row>
    <row ht="38.25" outlineLevel="0" r="725">
      <c r="A725" s="160" t="s">
        <v>975</v>
      </c>
      <c r="B725" s="161" t="s">
        <v>1626</v>
      </c>
      <c r="C725" s="161" t="s">
        <v>483</v>
      </c>
      <c r="D725" s="161" t="s">
        <v>976</v>
      </c>
      <c r="E725" s="162" t="n">
        <v>1644073.63</v>
      </c>
    </row>
    <row ht="102" outlineLevel="0" r="726">
      <c r="A726" s="160" t="s">
        <v>1627</v>
      </c>
      <c r="B726" s="161" t="s">
        <v>1628</v>
      </c>
      <c r="C726" s="161" t="s">
        <v>851</v>
      </c>
      <c r="D726" s="161" t="s">
        <v>851</v>
      </c>
      <c r="E726" s="162" t="n">
        <v>163657</v>
      </c>
    </row>
    <row ht="51" outlineLevel="0" r="727">
      <c r="A727" s="160" t="s">
        <v>862</v>
      </c>
      <c r="B727" s="161" t="s">
        <v>1628</v>
      </c>
      <c r="C727" s="161" t="s">
        <v>505</v>
      </c>
      <c r="D727" s="161" t="s">
        <v>851</v>
      </c>
      <c r="E727" s="162" t="n">
        <v>163657</v>
      </c>
    </row>
    <row outlineLevel="0" r="728">
      <c r="A728" s="160" t="s">
        <v>981</v>
      </c>
      <c r="B728" s="161" t="s">
        <v>1628</v>
      </c>
      <c r="C728" s="161" t="s">
        <v>483</v>
      </c>
      <c r="D728" s="161" t="s">
        <v>851</v>
      </c>
      <c r="E728" s="162" t="n">
        <v>163657</v>
      </c>
    </row>
    <row ht="25.5" outlineLevel="0" r="729">
      <c r="A729" s="160" t="s">
        <v>973</v>
      </c>
      <c r="B729" s="161" t="s">
        <v>1628</v>
      </c>
      <c r="C729" s="161" t="s">
        <v>483</v>
      </c>
      <c r="D729" s="161" t="s">
        <v>974</v>
      </c>
      <c r="E729" s="162" t="n">
        <v>163657</v>
      </c>
    </row>
    <row ht="38.25" outlineLevel="0" r="730">
      <c r="A730" s="160" t="s">
        <v>975</v>
      </c>
      <c r="B730" s="161" t="s">
        <v>1628</v>
      </c>
      <c r="C730" s="161" t="s">
        <v>483</v>
      </c>
      <c r="D730" s="161" t="s">
        <v>976</v>
      </c>
      <c r="E730" s="162" t="n">
        <v>163657</v>
      </c>
    </row>
    <row ht="114.75" outlineLevel="0" r="731">
      <c r="A731" s="160" t="s">
        <v>1629</v>
      </c>
      <c r="B731" s="161" t="s">
        <v>1630</v>
      </c>
      <c r="C731" s="161" t="s">
        <v>851</v>
      </c>
      <c r="D731" s="161" t="s">
        <v>851</v>
      </c>
      <c r="E731" s="162" t="n">
        <v>2315364.25</v>
      </c>
    </row>
    <row ht="25.5" outlineLevel="0" r="732">
      <c r="A732" s="160" t="s">
        <v>872</v>
      </c>
      <c r="B732" s="161" t="s">
        <v>1630</v>
      </c>
      <c r="C732" s="161" t="s">
        <v>873</v>
      </c>
      <c r="D732" s="161" t="s">
        <v>851</v>
      </c>
      <c r="E732" s="162" t="n">
        <v>2315364.25</v>
      </c>
    </row>
    <row ht="25.5" outlineLevel="0" r="733">
      <c r="A733" s="160" t="s">
        <v>874</v>
      </c>
      <c r="B733" s="161" t="s">
        <v>1630</v>
      </c>
      <c r="C733" s="161" t="s">
        <v>875</v>
      </c>
      <c r="D733" s="161" t="s">
        <v>851</v>
      </c>
      <c r="E733" s="162" t="n">
        <v>2315364.25</v>
      </c>
    </row>
    <row ht="25.5" outlineLevel="0" r="734">
      <c r="A734" s="160" t="s">
        <v>973</v>
      </c>
      <c r="B734" s="161" t="s">
        <v>1630</v>
      </c>
      <c r="C734" s="161" t="s">
        <v>875</v>
      </c>
      <c r="D734" s="161" t="s">
        <v>974</v>
      </c>
      <c r="E734" s="162" t="n">
        <v>2315364.25</v>
      </c>
    </row>
    <row ht="38.25" outlineLevel="0" r="735">
      <c r="A735" s="160" t="s">
        <v>975</v>
      </c>
      <c r="B735" s="161" t="s">
        <v>1630</v>
      </c>
      <c r="C735" s="161" t="s">
        <v>875</v>
      </c>
      <c r="D735" s="161" t="s">
        <v>976</v>
      </c>
      <c r="E735" s="162" t="n">
        <v>2315364.25</v>
      </c>
    </row>
    <row ht="127.5" outlineLevel="0" r="736">
      <c r="A736" s="160" t="s">
        <v>1631</v>
      </c>
      <c r="B736" s="161" t="s">
        <v>1632</v>
      </c>
      <c r="C736" s="161" t="s">
        <v>851</v>
      </c>
      <c r="D736" s="161" t="s">
        <v>851</v>
      </c>
      <c r="E736" s="162" t="n">
        <v>40000</v>
      </c>
    </row>
    <row ht="25.5" outlineLevel="0" r="737">
      <c r="A737" s="160" t="s">
        <v>872</v>
      </c>
      <c r="B737" s="161" t="s">
        <v>1632</v>
      </c>
      <c r="C737" s="161" t="s">
        <v>873</v>
      </c>
      <c r="D737" s="161" t="s">
        <v>851</v>
      </c>
      <c r="E737" s="162" t="n">
        <v>40000</v>
      </c>
    </row>
    <row ht="25.5" outlineLevel="0" r="738">
      <c r="A738" s="160" t="s">
        <v>874</v>
      </c>
      <c r="B738" s="161" t="s">
        <v>1632</v>
      </c>
      <c r="C738" s="161" t="s">
        <v>875</v>
      </c>
      <c r="D738" s="161" t="s">
        <v>851</v>
      </c>
      <c r="E738" s="162" t="n">
        <v>40000</v>
      </c>
    </row>
    <row ht="25.5" outlineLevel="0" r="739">
      <c r="A739" s="160" t="s">
        <v>973</v>
      </c>
      <c r="B739" s="161" t="s">
        <v>1632</v>
      </c>
      <c r="C739" s="161" t="s">
        <v>875</v>
      </c>
      <c r="D739" s="161" t="s">
        <v>974</v>
      </c>
      <c r="E739" s="162" t="n">
        <v>40000</v>
      </c>
    </row>
    <row ht="38.25" outlineLevel="0" r="740">
      <c r="A740" s="160" t="s">
        <v>975</v>
      </c>
      <c r="B740" s="161" t="s">
        <v>1632</v>
      </c>
      <c r="C740" s="161" t="s">
        <v>875</v>
      </c>
      <c r="D740" s="161" t="s">
        <v>976</v>
      </c>
      <c r="E740" s="162" t="n">
        <v>40000</v>
      </c>
    </row>
    <row ht="76.5" outlineLevel="0" r="741">
      <c r="A741" s="160" t="s">
        <v>1633</v>
      </c>
      <c r="B741" s="161" t="s">
        <v>1634</v>
      </c>
      <c r="C741" s="161" t="s">
        <v>851</v>
      </c>
      <c r="D741" s="161" t="s">
        <v>851</v>
      </c>
      <c r="E741" s="162" t="n">
        <v>246202.88</v>
      </c>
    </row>
    <row ht="25.5" outlineLevel="0" r="742">
      <c r="A742" s="160" t="s">
        <v>872</v>
      </c>
      <c r="B742" s="161" t="s">
        <v>1634</v>
      </c>
      <c r="C742" s="161" t="s">
        <v>873</v>
      </c>
      <c r="D742" s="161" t="s">
        <v>851</v>
      </c>
      <c r="E742" s="162" t="n">
        <v>246202.88</v>
      </c>
    </row>
    <row ht="25.5" outlineLevel="0" r="743">
      <c r="A743" s="160" t="s">
        <v>874</v>
      </c>
      <c r="B743" s="161" t="s">
        <v>1634</v>
      </c>
      <c r="C743" s="161" t="s">
        <v>875</v>
      </c>
      <c r="D743" s="161" t="s">
        <v>851</v>
      </c>
      <c r="E743" s="162" t="n">
        <v>246202.88</v>
      </c>
    </row>
    <row ht="25.5" outlineLevel="0" r="744">
      <c r="A744" s="160" t="s">
        <v>973</v>
      </c>
      <c r="B744" s="161" t="s">
        <v>1634</v>
      </c>
      <c r="C744" s="161" t="s">
        <v>875</v>
      </c>
      <c r="D744" s="161" t="s">
        <v>974</v>
      </c>
      <c r="E744" s="162" t="n">
        <v>246202.88</v>
      </c>
    </row>
    <row ht="38.25" outlineLevel="0" r="745">
      <c r="A745" s="160" t="s">
        <v>975</v>
      </c>
      <c r="B745" s="161" t="s">
        <v>1634</v>
      </c>
      <c r="C745" s="161" t="s">
        <v>875</v>
      </c>
      <c r="D745" s="161" t="s">
        <v>976</v>
      </c>
      <c r="E745" s="162" t="n">
        <v>246202.88</v>
      </c>
    </row>
    <row ht="114.75" outlineLevel="0" r="746">
      <c r="A746" s="160" t="s">
        <v>1635</v>
      </c>
      <c r="B746" s="161" t="s">
        <v>1636</v>
      </c>
      <c r="C746" s="161" t="s">
        <v>851</v>
      </c>
      <c r="D746" s="161" t="s">
        <v>851</v>
      </c>
      <c r="E746" s="162" t="n">
        <v>904835</v>
      </c>
    </row>
    <row ht="25.5" outlineLevel="0" r="747">
      <c r="A747" s="160" t="s">
        <v>872</v>
      </c>
      <c r="B747" s="161" t="s">
        <v>1636</v>
      </c>
      <c r="C747" s="161" t="s">
        <v>873</v>
      </c>
      <c r="D747" s="161" t="s">
        <v>851</v>
      </c>
      <c r="E747" s="162" t="n">
        <v>904835</v>
      </c>
    </row>
    <row ht="25.5" outlineLevel="0" r="748">
      <c r="A748" s="160" t="s">
        <v>874</v>
      </c>
      <c r="B748" s="161" t="s">
        <v>1636</v>
      </c>
      <c r="C748" s="161" t="s">
        <v>875</v>
      </c>
      <c r="D748" s="161" t="s">
        <v>851</v>
      </c>
      <c r="E748" s="162" t="n">
        <v>904835</v>
      </c>
    </row>
    <row ht="25.5" outlineLevel="0" r="749">
      <c r="A749" s="160" t="s">
        <v>973</v>
      </c>
      <c r="B749" s="161" t="s">
        <v>1636</v>
      </c>
      <c r="C749" s="161" t="s">
        <v>875</v>
      </c>
      <c r="D749" s="161" t="s">
        <v>974</v>
      </c>
      <c r="E749" s="162" t="n">
        <v>904835</v>
      </c>
    </row>
    <row ht="38.25" outlineLevel="0" r="750">
      <c r="A750" s="160" t="s">
        <v>975</v>
      </c>
      <c r="B750" s="161" t="s">
        <v>1636</v>
      </c>
      <c r="C750" s="161" t="s">
        <v>875</v>
      </c>
      <c r="D750" s="161" t="s">
        <v>976</v>
      </c>
      <c r="E750" s="162" t="n">
        <v>904835</v>
      </c>
    </row>
    <row ht="89.25" outlineLevel="0" r="751">
      <c r="A751" s="160" t="s">
        <v>1000</v>
      </c>
      <c r="B751" s="161" t="s">
        <v>1001</v>
      </c>
      <c r="C751" s="161" t="s">
        <v>851</v>
      </c>
      <c r="D751" s="161" t="s">
        <v>851</v>
      </c>
      <c r="E751" s="162" t="n">
        <v>150000</v>
      </c>
    </row>
    <row ht="25.5" outlineLevel="0" r="752">
      <c r="A752" s="160" t="s">
        <v>872</v>
      </c>
      <c r="B752" s="161" t="s">
        <v>1001</v>
      </c>
      <c r="C752" s="161" t="s">
        <v>873</v>
      </c>
      <c r="D752" s="161" t="s">
        <v>851</v>
      </c>
      <c r="E752" s="162" t="n">
        <v>150000</v>
      </c>
    </row>
    <row ht="25.5" outlineLevel="0" r="753">
      <c r="A753" s="160" t="s">
        <v>874</v>
      </c>
      <c r="B753" s="161" t="s">
        <v>1001</v>
      </c>
      <c r="C753" s="161" t="s">
        <v>875</v>
      </c>
      <c r="D753" s="161" t="s">
        <v>851</v>
      </c>
      <c r="E753" s="162" t="n">
        <v>150000</v>
      </c>
    </row>
    <row ht="25.5" outlineLevel="0" r="754">
      <c r="A754" s="160" t="s">
        <v>973</v>
      </c>
      <c r="B754" s="161" t="s">
        <v>1001</v>
      </c>
      <c r="C754" s="161" t="s">
        <v>875</v>
      </c>
      <c r="D754" s="161" t="s">
        <v>974</v>
      </c>
      <c r="E754" s="162" t="n">
        <v>150000</v>
      </c>
    </row>
    <row ht="38.25" outlineLevel="0" r="755">
      <c r="A755" s="160" t="s">
        <v>975</v>
      </c>
      <c r="B755" s="161" t="s">
        <v>1001</v>
      </c>
      <c r="C755" s="161" t="s">
        <v>875</v>
      </c>
      <c r="D755" s="161" t="s">
        <v>976</v>
      </c>
      <c r="E755" s="162" t="n">
        <v>150000</v>
      </c>
    </row>
    <row ht="89.25" outlineLevel="0" r="756">
      <c r="A756" s="160" t="s">
        <v>1002</v>
      </c>
      <c r="B756" s="161" t="s">
        <v>1003</v>
      </c>
      <c r="C756" s="161" t="s">
        <v>851</v>
      </c>
      <c r="D756" s="161" t="s">
        <v>851</v>
      </c>
      <c r="E756" s="162" t="n">
        <v>26119.02</v>
      </c>
    </row>
    <row ht="25.5" outlineLevel="0" r="757">
      <c r="A757" s="160" t="s">
        <v>872</v>
      </c>
      <c r="B757" s="161" t="s">
        <v>1003</v>
      </c>
      <c r="C757" s="161" t="s">
        <v>873</v>
      </c>
      <c r="D757" s="161" t="s">
        <v>851</v>
      </c>
      <c r="E757" s="162" t="n">
        <v>26119.02</v>
      </c>
    </row>
    <row ht="25.5" outlineLevel="0" r="758">
      <c r="A758" s="160" t="s">
        <v>874</v>
      </c>
      <c r="B758" s="161" t="s">
        <v>1003</v>
      </c>
      <c r="C758" s="161" t="s">
        <v>875</v>
      </c>
      <c r="D758" s="161" t="s">
        <v>851</v>
      </c>
      <c r="E758" s="162" t="n">
        <v>26119.02</v>
      </c>
    </row>
    <row ht="25.5" outlineLevel="0" r="759">
      <c r="A759" s="160" t="s">
        <v>973</v>
      </c>
      <c r="B759" s="161" t="s">
        <v>1003</v>
      </c>
      <c r="C759" s="161" t="s">
        <v>875</v>
      </c>
      <c r="D759" s="161" t="s">
        <v>974</v>
      </c>
      <c r="E759" s="162" t="n">
        <v>26119.02</v>
      </c>
    </row>
    <row ht="38.25" outlineLevel="0" r="760">
      <c r="A760" s="160" t="s">
        <v>975</v>
      </c>
      <c r="B760" s="161" t="s">
        <v>1003</v>
      </c>
      <c r="C760" s="161" t="s">
        <v>875</v>
      </c>
      <c r="D760" s="161" t="s">
        <v>976</v>
      </c>
      <c r="E760" s="162" t="n">
        <v>26119.02</v>
      </c>
    </row>
    <row ht="102" outlineLevel="0" r="761">
      <c r="A761" s="160" t="s">
        <v>1004</v>
      </c>
      <c r="B761" s="161" t="s">
        <v>1005</v>
      </c>
      <c r="C761" s="161" t="s">
        <v>851</v>
      </c>
      <c r="D761" s="161" t="s">
        <v>851</v>
      </c>
      <c r="E761" s="162" t="n">
        <v>21803.85</v>
      </c>
    </row>
    <row ht="25.5" outlineLevel="0" r="762">
      <c r="A762" s="160" t="s">
        <v>872</v>
      </c>
      <c r="B762" s="161" t="s">
        <v>1005</v>
      </c>
      <c r="C762" s="161" t="s">
        <v>873</v>
      </c>
      <c r="D762" s="161" t="s">
        <v>851</v>
      </c>
      <c r="E762" s="162" t="n">
        <v>21803.85</v>
      </c>
    </row>
    <row ht="25.5" outlineLevel="0" r="763">
      <c r="A763" s="160" t="s">
        <v>874</v>
      </c>
      <c r="B763" s="161" t="s">
        <v>1005</v>
      </c>
      <c r="C763" s="161" t="s">
        <v>875</v>
      </c>
      <c r="D763" s="161" t="s">
        <v>851</v>
      </c>
      <c r="E763" s="162" t="n">
        <v>21803.85</v>
      </c>
    </row>
    <row ht="25.5" outlineLevel="0" r="764">
      <c r="A764" s="160" t="s">
        <v>973</v>
      </c>
      <c r="B764" s="161" t="s">
        <v>1005</v>
      </c>
      <c r="C764" s="161" t="s">
        <v>875</v>
      </c>
      <c r="D764" s="161" t="s">
        <v>974</v>
      </c>
      <c r="E764" s="162" t="n">
        <v>21803.85</v>
      </c>
    </row>
    <row ht="38.25" outlineLevel="0" r="765">
      <c r="A765" s="160" t="s">
        <v>975</v>
      </c>
      <c r="B765" s="161" t="s">
        <v>1005</v>
      </c>
      <c r="C765" s="161" t="s">
        <v>875</v>
      </c>
      <c r="D765" s="161" t="s">
        <v>976</v>
      </c>
      <c r="E765" s="162" t="n">
        <v>21803.85</v>
      </c>
    </row>
    <row ht="102" outlineLevel="0" r="766">
      <c r="A766" s="160" t="s">
        <v>1689</v>
      </c>
      <c r="B766" s="161" t="s">
        <v>1690</v>
      </c>
      <c r="C766" s="161" t="s">
        <v>851</v>
      </c>
      <c r="D766" s="161" t="s">
        <v>851</v>
      </c>
      <c r="E766" s="162" t="n">
        <v>4102500</v>
      </c>
    </row>
    <row outlineLevel="0" r="767">
      <c r="A767" s="160" t="s">
        <v>1679</v>
      </c>
      <c r="B767" s="161" t="s">
        <v>1690</v>
      </c>
      <c r="C767" s="161" t="s">
        <v>1680</v>
      </c>
      <c r="D767" s="161" t="s">
        <v>851</v>
      </c>
      <c r="E767" s="162" t="n">
        <v>4102500</v>
      </c>
    </row>
    <row outlineLevel="0" r="768">
      <c r="A768" s="160" t="s">
        <v>775</v>
      </c>
      <c r="B768" s="161" t="s">
        <v>1690</v>
      </c>
      <c r="C768" s="161" t="s">
        <v>1691</v>
      </c>
      <c r="D768" s="161" t="s">
        <v>851</v>
      </c>
      <c r="E768" s="162" t="n">
        <v>4102500</v>
      </c>
    </row>
    <row ht="25.5" outlineLevel="0" r="769">
      <c r="A769" s="160" t="s">
        <v>973</v>
      </c>
      <c r="B769" s="161" t="s">
        <v>1690</v>
      </c>
      <c r="C769" s="161" t="s">
        <v>1691</v>
      </c>
      <c r="D769" s="161" t="s">
        <v>974</v>
      </c>
      <c r="E769" s="162" t="n">
        <v>4102500</v>
      </c>
    </row>
    <row ht="38.25" outlineLevel="0" r="770">
      <c r="A770" s="160" t="s">
        <v>975</v>
      </c>
      <c r="B770" s="161" t="s">
        <v>1690</v>
      </c>
      <c r="C770" s="161" t="s">
        <v>1691</v>
      </c>
      <c r="D770" s="161" t="s">
        <v>976</v>
      </c>
      <c r="E770" s="162" t="n">
        <v>4102500</v>
      </c>
    </row>
    <row ht="76.5" outlineLevel="0" r="771">
      <c r="A771" s="160" t="s">
        <v>1006</v>
      </c>
      <c r="B771" s="161" t="s">
        <v>1007</v>
      </c>
      <c r="C771" s="161" t="s">
        <v>851</v>
      </c>
      <c r="D771" s="161" t="s">
        <v>851</v>
      </c>
      <c r="E771" s="162" t="n">
        <v>8948</v>
      </c>
    </row>
    <row ht="25.5" outlineLevel="0" r="772">
      <c r="A772" s="160" t="s">
        <v>872</v>
      </c>
      <c r="B772" s="161" t="s">
        <v>1007</v>
      </c>
      <c r="C772" s="161" t="s">
        <v>873</v>
      </c>
      <c r="D772" s="161" t="s">
        <v>851</v>
      </c>
      <c r="E772" s="162" t="n">
        <v>8948</v>
      </c>
    </row>
    <row ht="25.5" outlineLevel="0" r="773">
      <c r="A773" s="160" t="s">
        <v>874</v>
      </c>
      <c r="B773" s="161" t="s">
        <v>1007</v>
      </c>
      <c r="C773" s="161" t="s">
        <v>875</v>
      </c>
      <c r="D773" s="161" t="s">
        <v>851</v>
      </c>
      <c r="E773" s="162" t="n">
        <v>8948</v>
      </c>
    </row>
    <row ht="25.5" outlineLevel="0" r="774">
      <c r="A774" s="160" t="s">
        <v>973</v>
      </c>
      <c r="B774" s="161" t="s">
        <v>1007</v>
      </c>
      <c r="C774" s="161" t="s">
        <v>875</v>
      </c>
      <c r="D774" s="161" t="s">
        <v>974</v>
      </c>
      <c r="E774" s="162" t="n">
        <v>8948</v>
      </c>
    </row>
    <row ht="38.25" outlineLevel="0" r="775">
      <c r="A775" s="160" t="s">
        <v>975</v>
      </c>
      <c r="B775" s="161" t="s">
        <v>1007</v>
      </c>
      <c r="C775" s="161" t="s">
        <v>875</v>
      </c>
      <c r="D775" s="161" t="s">
        <v>976</v>
      </c>
      <c r="E775" s="162" t="n">
        <v>8948</v>
      </c>
    </row>
    <row ht="25.5" outlineLevel="0" r="776">
      <c r="A776" s="160" t="s">
        <v>954</v>
      </c>
      <c r="B776" s="161" t="s">
        <v>955</v>
      </c>
      <c r="C776" s="161" t="s">
        <v>851</v>
      </c>
      <c r="D776" s="161" t="s">
        <v>851</v>
      </c>
      <c r="E776" s="162" t="n">
        <v>288395</v>
      </c>
    </row>
    <row ht="76.5" outlineLevel="0" r="777">
      <c r="A777" s="160" t="s">
        <v>956</v>
      </c>
      <c r="B777" s="161" t="s">
        <v>957</v>
      </c>
      <c r="C777" s="161" t="s">
        <v>851</v>
      </c>
      <c r="D777" s="161" t="s">
        <v>851</v>
      </c>
      <c r="E777" s="162" t="n">
        <v>63170.28</v>
      </c>
    </row>
    <row ht="25.5" outlineLevel="0" r="778">
      <c r="A778" s="160" t="s">
        <v>872</v>
      </c>
      <c r="B778" s="161" t="s">
        <v>957</v>
      </c>
      <c r="C778" s="161" t="s">
        <v>873</v>
      </c>
      <c r="D778" s="161" t="s">
        <v>851</v>
      </c>
      <c r="E778" s="162" t="n">
        <v>63170.28</v>
      </c>
    </row>
    <row ht="25.5" outlineLevel="0" r="779">
      <c r="A779" s="160" t="s">
        <v>874</v>
      </c>
      <c r="B779" s="161" t="s">
        <v>957</v>
      </c>
      <c r="C779" s="161" t="s">
        <v>875</v>
      </c>
      <c r="D779" s="161" t="s">
        <v>851</v>
      </c>
      <c r="E779" s="162" t="n">
        <v>63170.28</v>
      </c>
    </row>
    <row outlineLevel="0" r="780">
      <c r="A780" s="160" t="s">
        <v>852</v>
      </c>
      <c r="B780" s="161" t="s">
        <v>957</v>
      </c>
      <c r="C780" s="161" t="s">
        <v>875</v>
      </c>
      <c r="D780" s="161" t="s">
        <v>853</v>
      </c>
      <c r="E780" s="162" t="n">
        <v>63170.28</v>
      </c>
    </row>
    <row outlineLevel="0" r="781">
      <c r="A781" s="160" t="s">
        <v>950</v>
      </c>
      <c r="B781" s="161" t="s">
        <v>957</v>
      </c>
      <c r="C781" s="161" t="s">
        <v>875</v>
      </c>
      <c r="D781" s="161" t="s">
        <v>951</v>
      </c>
      <c r="E781" s="162" t="n">
        <v>63170.28</v>
      </c>
    </row>
    <row ht="76.5" outlineLevel="0" r="782">
      <c r="A782" s="160" t="s">
        <v>958</v>
      </c>
      <c r="B782" s="161" t="s">
        <v>959</v>
      </c>
      <c r="C782" s="161" t="s">
        <v>851</v>
      </c>
      <c r="D782" s="161" t="s">
        <v>851</v>
      </c>
      <c r="E782" s="162" t="n">
        <v>225224.72</v>
      </c>
    </row>
    <row ht="25.5" outlineLevel="0" r="783">
      <c r="A783" s="160" t="s">
        <v>872</v>
      </c>
      <c r="B783" s="161" t="s">
        <v>959</v>
      </c>
      <c r="C783" s="161" t="s">
        <v>873</v>
      </c>
      <c r="D783" s="161" t="s">
        <v>851</v>
      </c>
      <c r="E783" s="162" t="n">
        <v>225224.72</v>
      </c>
    </row>
    <row ht="25.5" outlineLevel="0" r="784">
      <c r="A784" s="160" t="s">
        <v>874</v>
      </c>
      <c r="B784" s="161" t="s">
        <v>959</v>
      </c>
      <c r="C784" s="161" t="s">
        <v>875</v>
      </c>
      <c r="D784" s="161" t="s">
        <v>851</v>
      </c>
      <c r="E784" s="162" t="n">
        <v>225224.72</v>
      </c>
    </row>
    <row outlineLevel="0" r="785">
      <c r="A785" s="160" t="s">
        <v>852</v>
      </c>
      <c r="B785" s="161" t="s">
        <v>959</v>
      </c>
      <c r="C785" s="161" t="s">
        <v>875</v>
      </c>
      <c r="D785" s="161" t="s">
        <v>853</v>
      </c>
      <c r="E785" s="162" t="n">
        <v>225224.72</v>
      </c>
    </row>
    <row outlineLevel="0" r="786">
      <c r="A786" s="160" t="s">
        <v>950</v>
      </c>
      <c r="B786" s="161" t="s">
        <v>959</v>
      </c>
      <c r="C786" s="161" t="s">
        <v>875</v>
      </c>
      <c r="D786" s="161" t="s">
        <v>951</v>
      </c>
      <c r="E786" s="162" t="n">
        <v>225224.72</v>
      </c>
    </row>
    <row ht="25.5" outlineLevel="0" r="787">
      <c r="A787" s="160" t="s">
        <v>1223</v>
      </c>
      <c r="B787" s="161" t="s">
        <v>1224</v>
      </c>
      <c r="C787" s="161" t="s">
        <v>851</v>
      </c>
      <c r="D787" s="161" t="s">
        <v>851</v>
      </c>
      <c r="E787" s="162" t="n">
        <v>356394861.23</v>
      </c>
    </row>
    <row outlineLevel="0" r="788">
      <c r="A788" s="160" t="s">
        <v>1324</v>
      </c>
      <c r="B788" s="161" t="s">
        <v>1325</v>
      </c>
      <c r="C788" s="161" t="s">
        <v>851</v>
      </c>
      <c r="D788" s="161" t="s">
        <v>851</v>
      </c>
      <c r="E788" s="162" t="n">
        <v>48745801</v>
      </c>
    </row>
    <row ht="63.75" outlineLevel="0" r="789">
      <c r="A789" s="160" t="s">
        <v>1326</v>
      </c>
      <c r="B789" s="161" t="s">
        <v>1327</v>
      </c>
      <c r="C789" s="161" t="s">
        <v>851</v>
      </c>
      <c r="D789" s="161" t="s">
        <v>851</v>
      </c>
      <c r="E789" s="162" t="n">
        <v>4937282</v>
      </c>
    </row>
    <row ht="25.5" outlineLevel="0" r="790">
      <c r="A790" s="160" t="s">
        <v>1120</v>
      </c>
      <c r="B790" s="161" t="s">
        <v>1327</v>
      </c>
      <c r="C790" s="161" t="s">
        <v>1121</v>
      </c>
      <c r="D790" s="161" t="s">
        <v>851</v>
      </c>
      <c r="E790" s="162" t="n">
        <v>4937282</v>
      </c>
    </row>
    <row outlineLevel="0" r="791">
      <c r="A791" s="160" t="s">
        <v>1247</v>
      </c>
      <c r="B791" s="161" t="s">
        <v>1327</v>
      </c>
      <c r="C791" s="161" t="s">
        <v>1248</v>
      </c>
      <c r="D791" s="161" t="s">
        <v>851</v>
      </c>
      <c r="E791" s="162" t="n">
        <v>4937282</v>
      </c>
    </row>
    <row outlineLevel="0" r="792">
      <c r="A792" s="160" t="s">
        <v>1110</v>
      </c>
      <c r="B792" s="161" t="s">
        <v>1327</v>
      </c>
      <c r="C792" s="161" t="s">
        <v>1248</v>
      </c>
      <c r="D792" s="161" t="s">
        <v>1111</v>
      </c>
      <c r="E792" s="162" t="n">
        <v>4937282</v>
      </c>
    </row>
    <row outlineLevel="0" r="793">
      <c r="A793" s="160" t="s">
        <v>1112</v>
      </c>
      <c r="B793" s="161" t="s">
        <v>1327</v>
      </c>
      <c r="C793" s="161" t="s">
        <v>1248</v>
      </c>
      <c r="D793" s="161" t="s">
        <v>1113</v>
      </c>
      <c r="E793" s="162" t="n">
        <v>4937282</v>
      </c>
    </row>
    <row ht="76.5" outlineLevel="0" r="794">
      <c r="A794" s="160" t="s">
        <v>1328</v>
      </c>
      <c r="B794" s="161" t="s">
        <v>1329</v>
      </c>
      <c r="C794" s="161" t="s">
        <v>851</v>
      </c>
      <c r="D794" s="161" t="s">
        <v>851</v>
      </c>
      <c r="E794" s="162" t="n">
        <v>1137648</v>
      </c>
    </row>
    <row ht="25.5" outlineLevel="0" r="795">
      <c r="A795" s="160" t="s">
        <v>1120</v>
      </c>
      <c r="B795" s="161" t="s">
        <v>1329</v>
      </c>
      <c r="C795" s="161" t="s">
        <v>1121</v>
      </c>
      <c r="D795" s="161" t="s">
        <v>851</v>
      </c>
      <c r="E795" s="162" t="n">
        <v>1137648</v>
      </c>
    </row>
    <row outlineLevel="0" r="796">
      <c r="A796" s="160" t="s">
        <v>1247</v>
      </c>
      <c r="B796" s="161" t="s">
        <v>1329</v>
      </c>
      <c r="C796" s="161" t="s">
        <v>1248</v>
      </c>
      <c r="D796" s="161" t="s">
        <v>851</v>
      </c>
      <c r="E796" s="162" t="n">
        <v>1137648</v>
      </c>
    </row>
    <row outlineLevel="0" r="797">
      <c r="A797" s="160" t="s">
        <v>1110</v>
      </c>
      <c r="B797" s="161" t="s">
        <v>1329</v>
      </c>
      <c r="C797" s="161" t="s">
        <v>1248</v>
      </c>
      <c r="D797" s="161" t="s">
        <v>1111</v>
      </c>
      <c r="E797" s="162" t="n">
        <v>1137648</v>
      </c>
    </row>
    <row outlineLevel="0" r="798">
      <c r="A798" s="160" t="s">
        <v>1112</v>
      </c>
      <c r="B798" s="161" t="s">
        <v>1329</v>
      </c>
      <c r="C798" s="161" t="s">
        <v>1248</v>
      </c>
      <c r="D798" s="161" t="s">
        <v>1113</v>
      </c>
      <c r="E798" s="162" t="n">
        <v>1137648</v>
      </c>
    </row>
    <row ht="89.25" outlineLevel="0" r="799">
      <c r="A799" s="160" t="s">
        <v>1330</v>
      </c>
      <c r="B799" s="161" t="s">
        <v>1331</v>
      </c>
      <c r="C799" s="161" t="s">
        <v>851</v>
      </c>
      <c r="D799" s="161" t="s">
        <v>851</v>
      </c>
      <c r="E799" s="162" t="n">
        <v>36423974</v>
      </c>
    </row>
    <row ht="25.5" outlineLevel="0" r="800">
      <c r="A800" s="160" t="s">
        <v>1120</v>
      </c>
      <c r="B800" s="161" t="s">
        <v>1331</v>
      </c>
      <c r="C800" s="161" t="s">
        <v>1121</v>
      </c>
      <c r="D800" s="161" t="s">
        <v>851</v>
      </c>
      <c r="E800" s="162" t="n">
        <v>36423974</v>
      </c>
    </row>
    <row outlineLevel="0" r="801">
      <c r="A801" s="160" t="s">
        <v>1247</v>
      </c>
      <c r="B801" s="161" t="s">
        <v>1331</v>
      </c>
      <c r="C801" s="161" t="s">
        <v>1248</v>
      </c>
      <c r="D801" s="161" t="s">
        <v>851</v>
      </c>
      <c r="E801" s="162" t="n">
        <v>36423974</v>
      </c>
    </row>
    <row outlineLevel="0" r="802">
      <c r="A802" s="160" t="s">
        <v>1110</v>
      </c>
      <c r="B802" s="161" t="s">
        <v>1331</v>
      </c>
      <c r="C802" s="161" t="s">
        <v>1248</v>
      </c>
      <c r="D802" s="161" t="s">
        <v>1111</v>
      </c>
      <c r="E802" s="162" t="n">
        <v>36423974</v>
      </c>
    </row>
    <row outlineLevel="0" r="803">
      <c r="A803" s="160" t="s">
        <v>1112</v>
      </c>
      <c r="B803" s="161" t="s">
        <v>1331</v>
      </c>
      <c r="C803" s="161" t="s">
        <v>1248</v>
      </c>
      <c r="D803" s="161" t="s">
        <v>1113</v>
      </c>
      <c r="E803" s="162" t="n">
        <v>36423974</v>
      </c>
    </row>
    <row ht="102" outlineLevel="0" r="804">
      <c r="A804" s="160" t="s">
        <v>1332</v>
      </c>
      <c r="B804" s="161" t="s">
        <v>1333</v>
      </c>
      <c r="C804" s="161" t="s">
        <v>851</v>
      </c>
      <c r="D804" s="161" t="s">
        <v>851</v>
      </c>
      <c r="E804" s="162" t="n">
        <v>50000</v>
      </c>
    </row>
    <row ht="25.5" outlineLevel="0" r="805">
      <c r="A805" s="160" t="s">
        <v>1120</v>
      </c>
      <c r="B805" s="161" t="s">
        <v>1333</v>
      </c>
      <c r="C805" s="161" t="s">
        <v>1121</v>
      </c>
      <c r="D805" s="161" t="s">
        <v>851</v>
      </c>
      <c r="E805" s="162" t="n">
        <v>50000</v>
      </c>
    </row>
    <row outlineLevel="0" r="806">
      <c r="A806" s="160" t="s">
        <v>1247</v>
      </c>
      <c r="B806" s="161" t="s">
        <v>1333</v>
      </c>
      <c r="C806" s="161" t="s">
        <v>1248</v>
      </c>
      <c r="D806" s="161" t="s">
        <v>851</v>
      </c>
      <c r="E806" s="162" t="n">
        <v>50000</v>
      </c>
    </row>
    <row outlineLevel="0" r="807">
      <c r="A807" s="160" t="s">
        <v>1110</v>
      </c>
      <c r="B807" s="161" t="s">
        <v>1333</v>
      </c>
      <c r="C807" s="161" t="s">
        <v>1248</v>
      </c>
      <c r="D807" s="161" t="s">
        <v>1111</v>
      </c>
      <c r="E807" s="162" t="n">
        <v>50000</v>
      </c>
    </row>
    <row outlineLevel="0" r="808">
      <c r="A808" s="160" t="s">
        <v>1112</v>
      </c>
      <c r="B808" s="161" t="s">
        <v>1333</v>
      </c>
      <c r="C808" s="161" t="s">
        <v>1248</v>
      </c>
      <c r="D808" s="161" t="s">
        <v>1113</v>
      </c>
      <c r="E808" s="162" t="n">
        <v>50000</v>
      </c>
    </row>
    <row ht="89.25" outlineLevel="0" r="809">
      <c r="A809" s="160" t="s">
        <v>1334</v>
      </c>
      <c r="B809" s="161" t="s">
        <v>1335</v>
      </c>
      <c r="C809" s="161" t="s">
        <v>851</v>
      </c>
      <c r="D809" s="161" t="s">
        <v>851</v>
      </c>
      <c r="E809" s="162" t="n">
        <v>72747</v>
      </c>
    </row>
    <row ht="25.5" outlineLevel="0" r="810">
      <c r="A810" s="160" t="s">
        <v>1120</v>
      </c>
      <c r="B810" s="161" t="s">
        <v>1335</v>
      </c>
      <c r="C810" s="161" t="s">
        <v>1121</v>
      </c>
      <c r="D810" s="161" t="s">
        <v>851</v>
      </c>
      <c r="E810" s="162" t="n">
        <v>72747</v>
      </c>
    </row>
    <row outlineLevel="0" r="811">
      <c r="A811" s="160" t="s">
        <v>1247</v>
      </c>
      <c r="B811" s="161" t="s">
        <v>1335</v>
      </c>
      <c r="C811" s="161" t="s">
        <v>1248</v>
      </c>
      <c r="D811" s="161" t="s">
        <v>851</v>
      </c>
      <c r="E811" s="162" t="n">
        <v>72747</v>
      </c>
    </row>
    <row outlineLevel="0" r="812">
      <c r="A812" s="160" t="s">
        <v>1110</v>
      </c>
      <c r="B812" s="161" t="s">
        <v>1335</v>
      </c>
      <c r="C812" s="161" t="s">
        <v>1248</v>
      </c>
      <c r="D812" s="161" t="s">
        <v>1111</v>
      </c>
      <c r="E812" s="162" t="n">
        <v>72747</v>
      </c>
    </row>
    <row outlineLevel="0" r="813">
      <c r="A813" s="160" t="s">
        <v>1112</v>
      </c>
      <c r="B813" s="161" t="s">
        <v>1335</v>
      </c>
      <c r="C813" s="161" t="s">
        <v>1248</v>
      </c>
      <c r="D813" s="161" t="s">
        <v>1113</v>
      </c>
      <c r="E813" s="162" t="n">
        <v>72747</v>
      </c>
    </row>
    <row ht="76.5" outlineLevel="0" r="814">
      <c r="A814" s="160" t="s">
        <v>1336</v>
      </c>
      <c r="B814" s="161" t="s">
        <v>1337</v>
      </c>
      <c r="C814" s="161" t="s">
        <v>851</v>
      </c>
      <c r="D814" s="161" t="s">
        <v>851</v>
      </c>
      <c r="E814" s="162" t="n">
        <v>226576</v>
      </c>
    </row>
    <row ht="25.5" outlineLevel="0" r="815">
      <c r="A815" s="160" t="s">
        <v>1120</v>
      </c>
      <c r="B815" s="161" t="s">
        <v>1337</v>
      </c>
      <c r="C815" s="161" t="s">
        <v>1121</v>
      </c>
      <c r="D815" s="161" t="s">
        <v>851</v>
      </c>
      <c r="E815" s="162" t="n">
        <v>226576</v>
      </c>
    </row>
    <row outlineLevel="0" r="816">
      <c r="A816" s="160" t="s">
        <v>1247</v>
      </c>
      <c r="B816" s="161" t="s">
        <v>1337</v>
      </c>
      <c r="C816" s="161" t="s">
        <v>1248</v>
      </c>
      <c r="D816" s="161" t="s">
        <v>851</v>
      </c>
      <c r="E816" s="162" t="n">
        <v>226576</v>
      </c>
    </row>
    <row outlineLevel="0" r="817">
      <c r="A817" s="160" t="s">
        <v>1110</v>
      </c>
      <c r="B817" s="161" t="s">
        <v>1337</v>
      </c>
      <c r="C817" s="161" t="s">
        <v>1248</v>
      </c>
      <c r="D817" s="161" t="s">
        <v>1111</v>
      </c>
      <c r="E817" s="162" t="n">
        <v>226576</v>
      </c>
    </row>
    <row outlineLevel="0" r="818">
      <c r="A818" s="160" t="s">
        <v>1112</v>
      </c>
      <c r="B818" s="161" t="s">
        <v>1337</v>
      </c>
      <c r="C818" s="161" t="s">
        <v>1248</v>
      </c>
      <c r="D818" s="161" t="s">
        <v>1113</v>
      </c>
      <c r="E818" s="162" t="n">
        <v>226576</v>
      </c>
    </row>
    <row ht="76.5" outlineLevel="0" r="819">
      <c r="A819" s="160" t="s">
        <v>1338</v>
      </c>
      <c r="B819" s="161" t="s">
        <v>1339</v>
      </c>
      <c r="C819" s="161" t="s">
        <v>851</v>
      </c>
      <c r="D819" s="161" t="s">
        <v>851</v>
      </c>
      <c r="E819" s="162" t="n">
        <v>3800000</v>
      </c>
    </row>
    <row ht="25.5" outlineLevel="0" r="820">
      <c r="A820" s="160" t="s">
        <v>1120</v>
      </c>
      <c r="B820" s="161" t="s">
        <v>1339</v>
      </c>
      <c r="C820" s="161" t="s">
        <v>1121</v>
      </c>
      <c r="D820" s="161" t="s">
        <v>851</v>
      </c>
      <c r="E820" s="162" t="n">
        <v>3800000</v>
      </c>
    </row>
    <row outlineLevel="0" r="821">
      <c r="A821" s="160" t="s">
        <v>1247</v>
      </c>
      <c r="B821" s="161" t="s">
        <v>1339</v>
      </c>
      <c r="C821" s="161" t="s">
        <v>1248</v>
      </c>
      <c r="D821" s="161" t="s">
        <v>851</v>
      </c>
      <c r="E821" s="162" t="n">
        <v>3800000</v>
      </c>
    </row>
    <row outlineLevel="0" r="822">
      <c r="A822" s="160" t="s">
        <v>1110</v>
      </c>
      <c r="B822" s="161" t="s">
        <v>1339</v>
      </c>
      <c r="C822" s="161" t="s">
        <v>1248</v>
      </c>
      <c r="D822" s="161" t="s">
        <v>1111</v>
      </c>
      <c r="E822" s="162" t="n">
        <v>3800000</v>
      </c>
    </row>
    <row outlineLevel="0" r="823">
      <c r="A823" s="160" t="s">
        <v>1112</v>
      </c>
      <c r="B823" s="161" t="s">
        <v>1339</v>
      </c>
      <c r="C823" s="161" t="s">
        <v>1248</v>
      </c>
      <c r="D823" s="161" t="s">
        <v>1113</v>
      </c>
      <c r="E823" s="162" t="n">
        <v>3800000</v>
      </c>
    </row>
    <row ht="51" outlineLevel="0" r="824">
      <c r="A824" s="160" t="s">
        <v>1340</v>
      </c>
      <c r="B824" s="161" t="s">
        <v>1341</v>
      </c>
      <c r="C824" s="161" t="s">
        <v>851</v>
      </c>
      <c r="D824" s="161" t="s">
        <v>851</v>
      </c>
      <c r="E824" s="162" t="n">
        <v>35200</v>
      </c>
    </row>
    <row ht="25.5" outlineLevel="0" r="825">
      <c r="A825" s="160" t="s">
        <v>1120</v>
      </c>
      <c r="B825" s="161" t="s">
        <v>1341</v>
      </c>
      <c r="C825" s="161" t="s">
        <v>1121</v>
      </c>
      <c r="D825" s="161" t="s">
        <v>851</v>
      </c>
      <c r="E825" s="162" t="n">
        <v>35200</v>
      </c>
    </row>
    <row outlineLevel="0" r="826">
      <c r="A826" s="160" t="s">
        <v>1247</v>
      </c>
      <c r="B826" s="161" t="s">
        <v>1341</v>
      </c>
      <c r="C826" s="161" t="s">
        <v>1248</v>
      </c>
      <c r="D826" s="161" t="s">
        <v>851</v>
      </c>
      <c r="E826" s="162" t="n">
        <v>35200</v>
      </c>
    </row>
    <row outlineLevel="0" r="827">
      <c r="A827" s="160" t="s">
        <v>1110</v>
      </c>
      <c r="B827" s="161" t="s">
        <v>1341</v>
      </c>
      <c r="C827" s="161" t="s">
        <v>1248</v>
      </c>
      <c r="D827" s="161" t="s">
        <v>1111</v>
      </c>
      <c r="E827" s="162" t="n">
        <v>35200</v>
      </c>
    </row>
    <row outlineLevel="0" r="828">
      <c r="A828" s="160" t="s">
        <v>1112</v>
      </c>
      <c r="B828" s="161" t="s">
        <v>1341</v>
      </c>
      <c r="C828" s="161" t="s">
        <v>1248</v>
      </c>
      <c r="D828" s="161" t="s">
        <v>1113</v>
      </c>
      <c r="E828" s="162" t="n">
        <v>35200</v>
      </c>
    </row>
    <row ht="76.5" outlineLevel="0" r="829">
      <c r="A829" s="160" t="s">
        <v>1342</v>
      </c>
      <c r="B829" s="161" t="s">
        <v>1343</v>
      </c>
      <c r="C829" s="161" t="s">
        <v>851</v>
      </c>
      <c r="D829" s="161" t="s">
        <v>851</v>
      </c>
      <c r="E829" s="162" t="n">
        <v>1131000</v>
      </c>
    </row>
    <row ht="25.5" outlineLevel="0" r="830">
      <c r="A830" s="160" t="s">
        <v>1120</v>
      </c>
      <c r="B830" s="161" t="s">
        <v>1343</v>
      </c>
      <c r="C830" s="161" t="s">
        <v>1121</v>
      </c>
      <c r="D830" s="161" t="s">
        <v>851</v>
      </c>
      <c r="E830" s="162" t="n">
        <v>1131000</v>
      </c>
    </row>
    <row outlineLevel="0" r="831">
      <c r="A831" s="160" t="s">
        <v>1247</v>
      </c>
      <c r="B831" s="161" t="s">
        <v>1343</v>
      </c>
      <c r="C831" s="161" t="s">
        <v>1248</v>
      </c>
      <c r="D831" s="161" t="s">
        <v>851</v>
      </c>
      <c r="E831" s="162" t="n">
        <v>1131000</v>
      </c>
    </row>
    <row outlineLevel="0" r="832">
      <c r="A832" s="160" t="s">
        <v>1110</v>
      </c>
      <c r="B832" s="161" t="s">
        <v>1343</v>
      </c>
      <c r="C832" s="161" t="s">
        <v>1248</v>
      </c>
      <c r="D832" s="161" t="s">
        <v>1111</v>
      </c>
      <c r="E832" s="162" t="n">
        <v>1131000</v>
      </c>
    </row>
    <row outlineLevel="0" r="833">
      <c r="A833" s="160" t="s">
        <v>1112</v>
      </c>
      <c r="B833" s="161" t="s">
        <v>1343</v>
      </c>
      <c r="C833" s="161" t="s">
        <v>1248</v>
      </c>
      <c r="D833" s="161" t="s">
        <v>1113</v>
      </c>
      <c r="E833" s="162" t="n">
        <v>1131000</v>
      </c>
    </row>
    <row ht="38.25" outlineLevel="0" r="834">
      <c r="A834" s="160" t="s">
        <v>1344</v>
      </c>
      <c r="B834" s="161" t="s">
        <v>1345</v>
      </c>
      <c r="C834" s="161" t="s">
        <v>851</v>
      </c>
      <c r="D834" s="161" t="s">
        <v>851</v>
      </c>
      <c r="E834" s="162" t="n">
        <v>150000</v>
      </c>
    </row>
    <row ht="25.5" outlineLevel="0" r="835">
      <c r="A835" s="160" t="s">
        <v>1120</v>
      </c>
      <c r="B835" s="161" t="s">
        <v>1345</v>
      </c>
      <c r="C835" s="161" t="s">
        <v>1121</v>
      </c>
      <c r="D835" s="161" t="s">
        <v>851</v>
      </c>
      <c r="E835" s="162" t="n">
        <v>150000</v>
      </c>
    </row>
    <row outlineLevel="0" r="836">
      <c r="A836" s="160" t="s">
        <v>1247</v>
      </c>
      <c r="B836" s="161" t="s">
        <v>1345</v>
      </c>
      <c r="C836" s="161" t="s">
        <v>1248</v>
      </c>
      <c r="D836" s="161" t="s">
        <v>851</v>
      </c>
      <c r="E836" s="162" t="n">
        <v>150000</v>
      </c>
    </row>
    <row outlineLevel="0" r="837">
      <c r="A837" s="160" t="s">
        <v>1110</v>
      </c>
      <c r="B837" s="161" t="s">
        <v>1345</v>
      </c>
      <c r="C837" s="161" t="s">
        <v>1248</v>
      </c>
      <c r="D837" s="161" t="s">
        <v>1111</v>
      </c>
      <c r="E837" s="162" t="n">
        <v>150000</v>
      </c>
    </row>
    <row outlineLevel="0" r="838">
      <c r="A838" s="160" t="s">
        <v>1112</v>
      </c>
      <c r="B838" s="161" t="s">
        <v>1345</v>
      </c>
      <c r="C838" s="161" t="s">
        <v>1248</v>
      </c>
      <c r="D838" s="161" t="s">
        <v>1113</v>
      </c>
      <c r="E838" s="162" t="n">
        <v>150000</v>
      </c>
    </row>
    <row ht="63.75" outlineLevel="0" r="839">
      <c r="A839" s="160" t="s">
        <v>1346</v>
      </c>
      <c r="B839" s="161" t="s">
        <v>1347</v>
      </c>
      <c r="C839" s="161" t="s">
        <v>851</v>
      </c>
      <c r="D839" s="161" t="s">
        <v>851</v>
      </c>
      <c r="E839" s="162" t="n">
        <v>342425</v>
      </c>
    </row>
    <row ht="25.5" outlineLevel="0" r="840">
      <c r="A840" s="160" t="s">
        <v>1120</v>
      </c>
      <c r="B840" s="161" t="s">
        <v>1347</v>
      </c>
      <c r="C840" s="161" t="s">
        <v>1121</v>
      </c>
      <c r="D840" s="161" t="s">
        <v>851</v>
      </c>
      <c r="E840" s="162" t="n">
        <v>342425</v>
      </c>
    </row>
    <row outlineLevel="0" r="841">
      <c r="A841" s="160" t="s">
        <v>1247</v>
      </c>
      <c r="B841" s="161" t="s">
        <v>1347</v>
      </c>
      <c r="C841" s="161" t="s">
        <v>1248</v>
      </c>
      <c r="D841" s="161" t="s">
        <v>851</v>
      </c>
      <c r="E841" s="162" t="n">
        <v>342425</v>
      </c>
    </row>
    <row outlineLevel="0" r="842">
      <c r="A842" s="160" t="s">
        <v>1110</v>
      </c>
      <c r="B842" s="161" t="s">
        <v>1347</v>
      </c>
      <c r="C842" s="161" t="s">
        <v>1248</v>
      </c>
      <c r="D842" s="161" t="s">
        <v>1111</v>
      </c>
      <c r="E842" s="162" t="n">
        <v>342425</v>
      </c>
    </row>
    <row outlineLevel="0" r="843">
      <c r="A843" s="160" t="s">
        <v>1112</v>
      </c>
      <c r="B843" s="161" t="s">
        <v>1347</v>
      </c>
      <c r="C843" s="161" t="s">
        <v>1248</v>
      </c>
      <c r="D843" s="161" t="s">
        <v>1113</v>
      </c>
      <c r="E843" s="162" t="n">
        <v>342425</v>
      </c>
    </row>
    <row ht="38.25" outlineLevel="0" r="844">
      <c r="A844" s="160" t="s">
        <v>1348</v>
      </c>
      <c r="B844" s="161" t="s">
        <v>1349</v>
      </c>
      <c r="C844" s="161" t="s">
        <v>851</v>
      </c>
      <c r="D844" s="161" t="s">
        <v>851</v>
      </c>
      <c r="E844" s="162" t="n">
        <v>438949</v>
      </c>
    </row>
    <row ht="25.5" outlineLevel="0" r="845">
      <c r="A845" s="160" t="s">
        <v>1120</v>
      </c>
      <c r="B845" s="161" t="s">
        <v>1349</v>
      </c>
      <c r="C845" s="161" t="s">
        <v>1121</v>
      </c>
      <c r="D845" s="161" t="s">
        <v>851</v>
      </c>
      <c r="E845" s="162" t="n">
        <v>438949</v>
      </c>
    </row>
    <row outlineLevel="0" r="846">
      <c r="A846" s="160" t="s">
        <v>1247</v>
      </c>
      <c r="B846" s="161" t="s">
        <v>1349</v>
      </c>
      <c r="C846" s="161" t="s">
        <v>1248</v>
      </c>
      <c r="D846" s="161" t="s">
        <v>851</v>
      </c>
      <c r="E846" s="162" t="n">
        <v>438949</v>
      </c>
    </row>
    <row outlineLevel="0" r="847">
      <c r="A847" s="160" t="s">
        <v>1110</v>
      </c>
      <c r="B847" s="161" t="s">
        <v>1349</v>
      </c>
      <c r="C847" s="161" t="s">
        <v>1248</v>
      </c>
      <c r="D847" s="161" t="s">
        <v>1111</v>
      </c>
      <c r="E847" s="162" t="n">
        <v>438949</v>
      </c>
    </row>
    <row outlineLevel="0" r="848">
      <c r="A848" s="160" t="s">
        <v>1112</v>
      </c>
      <c r="B848" s="161" t="s">
        <v>1349</v>
      </c>
      <c r="C848" s="161" t="s">
        <v>1248</v>
      </c>
      <c r="D848" s="161" t="s">
        <v>1113</v>
      </c>
      <c r="E848" s="162" t="n">
        <v>438949</v>
      </c>
    </row>
    <row outlineLevel="0" r="849">
      <c r="A849" s="160" t="s">
        <v>1350</v>
      </c>
      <c r="B849" s="161" t="s">
        <v>1351</v>
      </c>
      <c r="C849" s="161" t="s">
        <v>851</v>
      </c>
      <c r="D849" s="161" t="s">
        <v>851</v>
      </c>
      <c r="E849" s="162" t="n">
        <v>106926007.56</v>
      </c>
    </row>
    <row ht="63.75" outlineLevel="0" r="850">
      <c r="A850" s="160" t="s">
        <v>1352</v>
      </c>
      <c r="B850" s="161" t="s">
        <v>1353</v>
      </c>
      <c r="C850" s="161" t="s">
        <v>851</v>
      </c>
      <c r="D850" s="161" t="s">
        <v>851</v>
      </c>
      <c r="E850" s="162" t="n">
        <v>8214318</v>
      </c>
    </row>
    <row ht="25.5" outlineLevel="0" r="851">
      <c r="A851" s="160" t="s">
        <v>1120</v>
      </c>
      <c r="B851" s="161" t="s">
        <v>1353</v>
      </c>
      <c r="C851" s="161" t="s">
        <v>1121</v>
      </c>
      <c r="D851" s="161" t="s">
        <v>851</v>
      </c>
      <c r="E851" s="162" t="n">
        <v>8214318</v>
      </c>
    </row>
    <row outlineLevel="0" r="852">
      <c r="A852" s="160" t="s">
        <v>1247</v>
      </c>
      <c r="B852" s="161" t="s">
        <v>1353</v>
      </c>
      <c r="C852" s="161" t="s">
        <v>1248</v>
      </c>
      <c r="D852" s="161" t="s">
        <v>851</v>
      </c>
      <c r="E852" s="162" t="n">
        <v>8214318</v>
      </c>
    </row>
    <row outlineLevel="0" r="853">
      <c r="A853" s="160" t="s">
        <v>1110</v>
      </c>
      <c r="B853" s="161" t="s">
        <v>1353</v>
      </c>
      <c r="C853" s="161" t="s">
        <v>1248</v>
      </c>
      <c r="D853" s="161" t="s">
        <v>1111</v>
      </c>
      <c r="E853" s="162" t="n">
        <v>8214318</v>
      </c>
    </row>
    <row outlineLevel="0" r="854">
      <c r="A854" s="160" t="s">
        <v>1112</v>
      </c>
      <c r="B854" s="161" t="s">
        <v>1353</v>
      </c>
      <c r="C854" s="161" t="s">
        <v>1248</v>
      </c>
      <c r="D854" s="161" t="s">
        <v>1113</v>
      </c>
      <c r="E854" s="162" t="n">
        <v>8214318</v>
      </c>
    </row>
    <row ht="76.5" outlineLevel="0" r="855">
      <c r="A855" s="160" t="s">
        <v>1354</v>
      </c>
      <c r="B855" s="161" t="s">
        <v>1355</v>
      </c>
      <c r="C855" s="161" t="s">
        <v>851</v>
      </c>
      <c r="D855" s="161" t="s">
        <v>851</v>
      </c>
      <c r="E855" s="162" t="n">
        <v>2766696</v>
      </c>
    </row>
    <row ht="25.5" outlineLevel="0" r="856">
      <c r="A856" s="160" t="s">
        <v>1120</v>
      </c>
      <c r="B856" s="161" t="s">
        <v>1355</v>
      </c>
      <c r="C856" s="161" t="s">
        <v>1121</v>
      </c>
      <c r="D856" s="161" t="s">
        <v>851</v>
      </c>
      <c r="E856" s="162" t="n">
        <v>2766696</v>
      </c>
    </row>
    <row outlineLevel="0" r="857">
      <c r="A857" s="160" t="s">
        <v>1247</v>
      </c>
      <c r="B857" s="161" t="s">
        <v>1355</v>
      </c>
      <c r="C857" s="161" t="s">
        <v>1248</v>
      </c>
      <c r="D857" s="161" t="s">
        <v>851</v>
      </c>
      <c r="E857" s="162" t="n">
        <v>2766696</v>
      </c>
    </row>
    <row outlineLevel="0" r="858">
      <c r="A858" s="160" t="s">
        <v>1110</v>
      </c>
      <c r="B858" s="161" t="s">
        <v>1355</v>
      </c>
      <c r="C858" s="161" t="s">
        <v>1248</v>
      </c>
      <c r="D858" s="161" t="s">
        <v>1111</v>
      </c>
      <c r="E858" s="162" t="n">
        <v>2766696</v>
      </c>
    </row>
    <row outlineLevel="0" r="859">
      <c r="A859" s="160" t="s">
        <v>1112</v>
      </c>
      <c r="B859" s="161" t="s">
        <v>1355</v>
      </c>
      <c r="C859" s="161" t="s">
        <v>1248</v>
      </c>
      <c r="D859" s="161" t="s">
        <v>1113</v>
      </c>
      <c r="E859" s="162" t="n">
        <v>2766696</v>
      </c>
    </row>
    <row ht="89.25" outlineLevel="0" r="860">
      <c r="A860" s="160" t="s">
        <v>1356</v>
      </c>
      <c r="B860" s="161" t="s">
        <v>1357</v>
      </c>
      <c r="C860" s="161" t="s">
        <v>851</v>
      </c>
      <c r="D860" s="161" t="s">
        <v>851</v>
      </c>
      <c r="E860" s="162" t="n">
        <v>69792273</v>
      </c>
    </row>
    <row ht="25.5" outlineLevel="0" r="861">
      <c r="A861" s="160" t="s">
        <v>1120</v>
      </c>
      <c r="B861" s="161" t="s">
        <v>1357</v>
      </c>
      <c r="C861" s="161" t="s">
        <v>1121</v>
      </c>
      <c r="D861" s="161" t="s">
        <v>851</v>
      </c>
      <c r="E861" s="162" t="n">
        <v>69792273</v>
      </c>
    </row>
    <row outlineLevel="0" r="862">
      <c r="A862" s="160" t="s">
        <v>1247</v>
      </c>
      <c r="B862" s="161" t="s">
        <v>1357</v>
      </c>
      <c r="C862" s="161" t="s">
        <v>1248</v>
      </c>
      <c r="D862" s="161" t="s">
        <v>851</v>
      </c>
      <c r="E862" s="162" t="n">
        <v>69792273</v>
      </c>
    </row>
    <row outlineLevel="0" r="863">
      <c r="A863" s="160" t="s">
        <v>1110</v>
      </c>
      <c r="B863" s="161" t="s">
        <v>1357</v>
      </c>
      <c r="C863" s="161" t="s">
        <v>1248</v>
      </c>
      <c r="D863" s="161" t="s">
        <v>1111</v>
      </c>
      <c r="E863" s="162" t="n">
        <v>69792273</v>
      </c>
    </row>
    <row outlineLevel="0" r="864">
      <c r="A864" s="160" t="s">
        <v>1112</v>
      </c>
      <c r="B864" s="161" t="s">
        <v>1357</v>
      </c>
      <c r="C864" s="161" t="s">
        <v>1248</v>
      </c>
      <c r="D864" s="161" t="s">
        <v>1113</v>
      </c>
      <c r="E864" s="162" t="n">
        <v>69792273</v>
      </c>
    </row>
    <row ht="114.75" outlineLevel="0" r="865">
      <c r="A865" s="160" t="s">
        <v>1358</v>
      </c>
      <c r="B865" s="161" t="s">
        <v>1359</v>
      </c>
      <c r="C865" s="161" t="s">
        <v>851</v>
      </c>
      <c r="D865" s="161" t="s">
        <v>851</v>
      </c>
      <c r="E865" s="162" t="n">
        <v>310000</v>
      </c>
    </row>
    <row ht="25.5" outlineLevel="0" r="866">
      <c r="A866" s="160" t="s">
        <v>1120</v>
      </c>
      <c r="B866" s="161" t="s">
        <v>1359</v>
      </c>
      <c r="C866" s="161" t="s">
        <v>1121</v>
      </c>
      <c r="D866" s="161" t="s">
        <v>851</v>
      </c>
      <c r="E866" s="162" t="n">
        <v>310000</v>
      </c>
    </row>
    <row outlineLevel="0" r="867">
      <c r="A867" s="160" t="s">
        <v>1247</v>
      </c>
      <c r="B867" s="161" t="s">
        <v>1359</v>
      </c>
      <c r="C867" s="161" t="s">
        <v>1248</v>
      </c>
      <c r="D867" s="161" t="s">
        <v>851</v>
      </c>
      <c r="E867" s="162" t="n">
        <v>310000</v>
      </c>
    </row>
    <row outlineLevel="0" r="868">
      <c r="A868" s="160" t="s">
        <v>1110</v>
      </c>
      <c r="B868" s="161" t="s">
        <v>1359</v>
      </c>
      <c r="C868" s="161" t="s">
        <v>1248</v>
      </c>
      <c r="D868" s="161" t="s">
        <v>1111</v>
      </c>
      <c r="E868" s="162" t="n">
        <v>310000</v>
      </c>
    </row>
    <row outlineLevel="0" r="869">
      <c r="A869" s="160" t="s">
        <v>1112</v>
      </c>
      <c r="B869" s="161" t="s">
        <v>1359</v>
      </c>
      <c r="C869" s="161" t="s">
        <v>1248</v>
      </c>
      <c r="D869" s="161" t="s">
        <v>1113</v>
      </c>
      <c r="E869" s="162" t="n">
        <v>310000</v>
      </c>
    </row>
    <row ht="89.25" outlineLevel="0" r="870">
      <c r="A870" s="160" t="s">
        <v>1360</v>
      </c>
      <c r="B870" s="161" t="s">
        <v>1361</v>
      </c>
      <c r="C870" s="161" t="s">
        <v>851</v>
      </c>
      <c r="D870" s="161" t="s">
        <v>851</v>
      </c>
      <c r="E870" s="162" t="n">
        <v>309395</v>
      </c>
    </row>
    <row ht="25.5" outlineLevel="0" r="871">
      <c r="A871" s="160" t="s">
        <v>1120</v>
      </c>
      <c r="B871" s="161" t="s">
        <v>1361</v>
      </c>
      <c r="C871" s="161" t="s">
        <v>1121</v>
      </c>
      <c r="D871" s="161" t="s">
        <v>851</v>
      </c>
      <c r="E871" s="162" t="n">
        <v>309395</v>
      </c>
    </row>
    <row outlineLevel="0" r="872">
      <c r="A872" s="160" t="s">
        <v>1247</v>
      </c>
      <c r="B872" s="161" t="s">
        <v>1361</v>
      </c>
      <c r="C872" s="161" t="s">
        <v>1248</v>
      </c>
      <c r="D872" s="161" t="s">
        <v>851</v>
      </c>
      <c r="E872" s="162" t="n">
        <v>309395</v>
      </c>
    </row>
    <row outlineLevel="0" r="873">
      <c r="A873" s="160" t="s">
        <v>1110</v>
      </c>
      <c r="B873" s="161" t="s">
        <v>1361</v>
      </c>
      <c r="C873" s="161" t="s">
        <v>1248</v>
      </c>
      <c r="D873" s="161" t="s">
        <v>1111</v>
      </c>
      <c r="E873" s="162" t="n">
        <v>309395</v>
      </c>
    </row>
    <row outlineLevel="0" r="874">
      <c r="A874" s="160" t="s">
        <v>1112</v>
      </c>
      <c r="B874" s="161" t="s">
        <v>1361</v>
      </c>
      <c r="C874" s="161" t="s">
        <v>1248</v>
      </c>
      <c r="D874" s="161" t="s">
        <v>1113</v>
      </c>
      <c r="E874" s="162" t="n">
        <v>309395</v>
      </c>
    </row>
    <row ht="76.5" outlineLevel="0" r="875">
      <c r="A875" s="160" t="s">
        <v>1362</v>
      </c>
      <c r="B875" s="161" t="s">
        <v>1363</v>
      </c>
      <c r="C875" s="161" t="s">
        <v>851</v>
      </c>
      <c r="D875" s="161" t="s">
        <v>851</v>
      </c>
      <c r="E875" s="162" t="n">
        <v>462259.56</v>
      </c>
    </row>
    <row ht="25.5" outlineLevel="0" r="876">
      <c r="A876" s="160" t="s">
        <v>1120</v>
      </c>
      <c r="B876" s="161" t="s">
        <v>1363</v>
      </c>
      <c r="C876" s="161" t="s">
        <v>1121</v>
      </c>
      <c r="D876" s="161" t="s">
        <v>851</v>
      </c>
      <c r="E876" s="162" t="n">
        <v>462259.56</v>
      </c>
    </row>
    <row outlineLevel="0" r="877">
      <c r="A877" s="160" t="s">
        <v>1247</v>
      </c>
      <c r="B877" s="161" t="s">
        <v>1363</v>
      </c>
      <c r="C877" s="161" t="s">
        <v>1248</v>
      </c>
      <c r="D877" s="161" t="s">
        <v>851</v>
      </c>
      <c r="E877" s="162" t="n">
        <v>462259.56</v>
      </c>
    </row>
    <row outlineLevel="0" r="878">
      <c r="A878" s="160" t="s">
        <v>1110</v>
      </c>
      <c r="B878" s="161" t="s">
        <v>1363</v>
      </c>
      <c r="C878" s="161" t="s">
        <v>1248</v>
      </c>
      <c r="D878" s="161" t="s">
        <v>1111</v>
      </c>
      <c r="E878" s="162" t="n">
        <v>462259.56</v>
      </c>
    </row>
    <row outlineLevel="0" r="879">
      <c r="A879" s="160" t="s">
        <v>1112</v>
      </c>
      <c r="B879" s="161" t="s">
        <v>1363</v>
      </c>
      <c r="C879" s="161" t="s">
        <v>1248</v>
      </c>
      <c r="D879" s="161" t="s">
        <v>1113</v>
      </c>
      <c r="E879" s="162" t="n">
        <v>462259.56</v>
      </c>
    </row>
    <row ht="89.25" outlineLevel="0" r="880">
      <c r="A880" s="160" t="s">
        <v>1364</v>
      </c>
      <c r="B880" s="161" t="s">
        <v>1365</v>
      </c>
      <c r="C880" s="161" t="s">
        <v>851</v>
      </c>
      <c r="D880" s="161" t="s">
        <v>851</v>
      </c>
      <c r="E880" s="162" t="n">
        <v>20000000</v>
      </c>
    </row>
    <row ht="25.5" outlineLevel="0" r="881">
      <c r="A881" s="160" t="s">
        <v>1120</v>
      </c>
      <c r="B881" s="161" t="s">
        <v>1365</v>
      </c>
      <c r="C881" s="161" t="s">
        <v>1121</v>
      </c>
      <c r="D881" s="161" t="s">
        <v>851</v>
      </c>
      <c r="E881" s="162" t="n">
        <v>20000000</v>
      </c>
    </row>
    <row outlineLevel="0" r="882">
      <c r="A882" s="160" t="s">
        <v>1247</v>
      </c>
      <c r="B882" s="161" t="s">
        <v>1365</v>
      </c>
      <c r="C882" s="161" t="s">
        <v>1248</v>
      </c>
      <c r="D882" s="161" t="s">
        <v>851</v>
      </c>
      <c r="E882" s="162" t="n">
        <v>20000000</v>
      </c>
    </row>
    <row outlineLevel="0" r="883">
      <c r="A883" s="160" t="s">
        <v>1110</v>
      </c>
      <c r="B883" s="161" t="s">
        <v>1365</v>
      </c>
      <c r="C883" s="161" t="s">
        <v>1248</v>
      </c>
      <c r="D883" s="161" t="s">
        <v>1111</v>
      </c>
      <c r="E883" s="162" t="n">
        <v>20000000</v>
      </c>
    </row>
    <row outlineLevel="0" r="884">
      <c r="A884" s="160" t="s">
        <v>1112</v>
      </c>
      <c r="B884" s="161" t="s">
        <v>1365</v>
      </c>
      <c r="C884" s="161" t="s">
        <v>1248</v>
      </c>
      <c r="D884" s="161" t="s">
        <v>1113</v>
      </c>
      <c r="E884" s="162" t="n">
        <v>20000000</v>
      </c>
    </row>
    <row ht="51" outlineLevel="0" r="885">
      <c r="A885" s="160" t="s">
        <v>1366</v>
      </c>
      <c r="B885" s="161" t="s">
        <v>1367</v>
      </c>
      <c r="C885" s="161" t="s">
        <v>851</v>
      </c>
      <c r="D885" s="161" t="s">
        <v>851</v>
      </c>
      <c r="E885" s="162" t="n">
        <v>380000</v>
      </c>
    </row>
    <row ht="25.5" outlineLevel="0" r="886">
      <c r="A886" s="160" t="s">
        <v>1120</v>
      </c>
      <c r="B886" s="161" t="s">
        <v>1367</v>
      </c>
      <c r="C886" s="161" t="s">
        <v>1121</v>
      </c>
      <c r="D886" s="161" t="s">
        <v>851</v>
      </c>
      <c r="E886" s="162" t="n">
        <v>380000</v>
      </c>
    </row>
    <row outlineLevel="0" r="887">
      <c r="A887" s="160" t="s">
        <v>1247</v>
      </c>
      <c r="B887" s="161" t="s">
        <v>1367</v>
      </c>
      <c r="C887" s="161" t="s">
        <v>1248</v>
      </c>
      <c r="D887" s="161" t="s">
        <v>851</v>
      </c>
      <c r="E887" s="162" t="n">
        <v>380000</v>
      </c>
    </row>
    <row outlineLevel="0" r="888">
      <c r="A888" s="160" t="s">
        <v>1110</v>
      </c>
      <c r="B888" s="161" t="s">
        <v>1367</v>
      </c>
      <c r="C888" s="161" t="s">
        <v>1248</v>
      </c>
      <c r="D888" s="161" t="s">
        <v>1111</v>
      </c>
      <c r="E888" s="162" t="n">
        <v>380000</v>
      </c>
    </row>
    <row outlineLevel="0" r="889">
      <c r="A889" s="160" t="s">
        <v>1112</v>
      </c>
      <c r="B889" s="161" t="s">
        <v>1367</v>
      </c>
      <c r="C889" s="161" t="s">
        <v>1248</v>
      </c>
      <c r="D889" s="161" t="s">
        <v>1113</v>
      </c>
      <c r="E889" s="162" t="n">
        <v>380000</v>
      </c>
    </row>
    <row ht="76.5" outlineLevel="0" r="890">
      <c r="A890" s="160" t="s">
        <v>1368</v>
      </c>
      <c r="B890" s="161" t="s">
        <v>1369</v>
      </c>
      <c r="C890" s="161" t="s">
        <v>851</v>
      </c>
      <c r="D890" s="161" t="s">
        <v>851</v>
      </c>
      <c r="E890" s="162" t="n">
        <v>3350000</v>
      </c>
    </row>
    <row ht="25.5" outlineLevel="0" r="891">
      <c r="A891" s="160" t="s">
        <v>1120</v>
      </c>
      <c r="B891" s="161" t="s">
        <v>1369</v>
      </c>
      <c r="C891" s="161" t="s">
        <v>1121</v>
      </c>
      <c r="D891" s="161" t="s">
        <v>851</v>
      </c>
      <c r="E891" s="162" t="n">
        <v>3350000</v>
      </c>
    </row>
    <row outlineLevel="0" r="892">
      <c r="A892" s="160" t="s">
        <v>1247</v>
      </c>
      <c r="B892" s="161" t="s">
        <v>1369</v>
      </c>
      <c r="C892" s="161" t="s">
        <v>1248</v>
      </c>
      <c r="D892" s="161" t="s">
        <v>851</v>
      </c>
      <c r="E892" s="162" t="n">
        <v>3350000</v>
      </c>
    </row>
    <row outlineLevel="0" r="893">
      <c r="A893" s="160" t="s">
        <v>1110</v>
      </c>
      <c r="B893" s="161" t="s">
        <v>1369</v>
      </c>
      <c r="C893" s="161" t="s">
        <v>1248</v>
      </c>
      <c r="D893" s="161" t="s">
        <v>1111</v>
      </c>
      <c r="E893" s="162" t="n">
        <v>3350000</v>
      </c>
    </row>
    <row outlineLevel="0" r="894">
      <c r="A894" s="160" t="s">
        <v>1112</v>
      </c>
      <c r="B894" s="161" t="s">
        <v>1369</v>
      </c>
      <c r="C894" s="161" t="s">
        <v>1248</v>
      </c>
      <c r="D894" s="161" t="s">
        <v>1113</v>
      </c>
      <c r="E894" s="162" t="n">
        <v>3350000</v>
      </c>
    </row>
    <row ht="51" outlineLevel="0" r="895">
      <c r="A895" s="160" t="s">
        <v>1370</v>
      </c>
      <c r="B895" s="161" t="s">
        <v>1371</v>
      </c>
      <c r="C895" s="161" t="s">
        <v>851</v>
      </c>
      <c r="D895" s="161" t="s">
        <v>851</v>
      </c>
      <c r="E895" s="162" t="n">
        <v>1170650</v>
      </c>
    </row>
    <row ht="25.5" outlineLevel="0" r="896">
      <c r="A896" s="160" t="s">
        <v>1120</v>
      </c>
      <c r="B896" s="161" t="s">
        <v>1371</v>
      </c>
      <c r="C896" s="161" t="s">
        <v>1121</v>
      </c>
      <c r="D896" s="161" t="s">
        <v>851</v>
      </c>
      <c r="E896" s="162" t="n">
        <v>1170650</v>
      </c>
    </row>
    <row outlineLevel="0" r="897">
      <c r="A897" s="160" t="s">
        <v>1247</v>
      </c>
      <c r="B897" s="161" t="s">
        <v>1371</v>
      </c>
      <c r="C897" s="161" t="s">
        <v>1248</v>
      </c>
      <c r="D897" s="161" t="s">
        <v>851</v>
      </c>
      <c r="E897" s="162" t="n">
        <v>1170650</v>
      </c>
    </row>
    <row outlineLevel="0" r="898">
      <c r="A898" s="160" t="s">
        <v>1110</v>
      </c>
      <c r="B898" s="161" t="s">
        <v>1371</v>
      </c>
      <c r="C898" s="161" t="s">
        <v>1248</v>
      </c>
      <c r="D898" s="161" t="s">
        <v>1111</v>
      </c>
      <c r="E898" s="162" t="n">
        <v>1170650</v>
      </c>
    </row>
    <row outlineLevel="0" r="899">
      <c r="A899" s="160" t="s">
        <v>1112</v>
      </c>
      <c r="B899" s="161" t="s">
        <v>1371</v>
      </c>
      <c r="C899" s="161" t="s">
        <v>1248</v>
      </c>
      <c r="D899" s="161" t="s">
        <v>1113</v>
      </c>
      <c r="E899" s="162" t="n">
        <v>1170650</v>
      </c>
    </row>
    <row ht="89.25" outlineLevel="0" r="900">
      <c r="A900" s="160" t="s">
        <v>1372</v>
      </c>
      <c r="B900" s="161" t="s">
        <v>1373</v>
      </c>
      <c r="C900" s="161" t="s">
        <v>851</v>
      </c>
      <c r="D900" s="161" t="s">
        <v>851</v>
      </c>
      <c r="E900" s="162" t="n">
        <v>170416</v>
      </c>
    </row>
    <row ht="25.5" outlineLevel="0" r="901">
      <c r="A901" s="160" t="s">
        <v>1120</v>
      </c>
      <c r="B901" s="161" t="s">
        <v>1373</v>
      </c>
      <c r="C901" s="161" t="s">
        <v>1121</v>
      </c>
      <c r="D901" s="161" t="s">
        <v>851</v>
      </c>
      <c r="E901" s="162" t="n">
        <v>170416</v>
      </c>
    </row>
    <row outlineLevel="0" r="902">
      <c r="A902" s="160" t="s">
        <v>1247</v>
      </c>
      <c r="B902" s="161" t="s">
        <v>1373</v>
      </c>
      <c r="C902" s="161" t="s">
        <v>1248</v>
      </c>
      <c r="D902" s="161" t="s">
        <v>851</v>
      </c>
      <c r="E902" s="162" t="n">
        <v>170416</v>
      </c>
    </row>
    <row outlineLevel="0" r="903">
      <c r="A903" s="160" t="s">
        <v>1110</v>
      </c>
      <c r="B903" s="161" t="s">
        <v>1373</v>
      </c>
      <c r="C903" s="161" t="s">
        <v>1248</v>
      </c>
      <c r="D903" s="161" t="s">
        <v>1111</v>
      </c>
      <c r="E903" s="162" t="n">
        <v>170416</v>
      </c>
    </row>
    <row outlineLevel="0" r="904">
      <c r="A904" s="160" t="s">
        <v>1112</v>
      </c>
      <c r="B904" s="161" t="s">
        <v>1373</v>
      </c>
      <c r="C904" s="161" t="s">
        <v>1248</v>
      </c>
      <c r="D904" s="161" t="s">
        <v>1113</v>
      </c>
      <c r="E904" s="162" t="n">
        <v>170416</v>
      </c>
    </row>
    <row ht="25.5" outlineLevel="0" r="905">
      <c r="A905" s="160" t="s">
        <v>1225</v>
      </c>
      <c r="B905" s="161" t="s">
        <v>1226</v>
      </c>
      <c r="C905" s="161" t="s">
        <v>851</v>
      </c>
      <c r="D905" s="161" t="s">
        <v>851</v>
      </c>
      <c r="E905" s="162" t="n">
        <v>200723052.67</v>
      </c>
    </row>
    <row ht="89.25" outlineLevel="0" r="906">
      <c r="A906" s="160" t="s">
        <v>1245</v>
      </c>
      <c r="B906" s="161" t="s">
        <v>1246</v>
      </c>
      <c r="C906" s="161" t="s">
        <v>851</v>
      </c>
      <c r="D906" s="161" t="s">
        <v>851</v>
      </c>
      <c r="E906" s="162" t="n">
        <v>5597878</v>
      </c>
    </row>
    <row ht="51" outlineLevel="0" r="907">
      <c r="A907" s="160" t="s">
        <v>862</v>
      </c>
      <c r="B907" s="161" t="s">
        <v>1246</v>
      </c>
      <c r="C907" s="161" t="s">
        <v>505</v>
      </c>
      <c r="D907" s="161" t="s">
        <v>851</v>
      </c>
      <c r="E907" s="162" t="n">
        <v>4491178</v>
      </c>
    </row>
    <row outlineLevel="0" r="908">
      <c r="A908" s="160" t="s">
        <v>981</v>
      </c>
      <c r="B908" s="161" t="s">
        <v>1246</v>
      </c>
      <c r="C908" s="161" t="s">
        <v>483</v>
      </c>
      <c r="D908" s="161" t="s">
        <v>851</v>
      </c>
      <c r="E908" s="162" t="n">
        <v>4491178</v>
      </c>
    </row>
    <row outlineLevel="0" r="909">
      <c r="A909" s="160" t="s">
        <v>1110</v>
      </c>
      <c r="B909" s="161" t="s">
        <v>1246</v>
      </c>
      <c r="C909" s="161" t="s">
        <v>483</v>
      </c>
      <c r="D909" s="161" t="s">
        <v>1111</v>
      </c>
      <c r="E909" s="162" t="n">
        <v>4491178</v>
      </c>
    </row>
    <row outlineLevel="0" r="910">
      <c r="A910" s="160" t="s">
        <v>1388</v>
      </c>
      <c r="B910" s="161" t="s">
        <v>1246</v>
      </c>
      <c r="C910" s="161" t="s">
        <v>483</v>
      </c>
      <c r="D910" s="161" t="s">
        <v>1389</v>
      </c>
      <c r="E910" s="162" t="n">
        <v>4491178</v>
      </c>
    </row>
    <row ht="25.5" outlineLevel="0" r="911">
      <c r="A911" s="160" t="s">
        <v>1120</v>
      </c>
      <c r="B911" s="161" t="s">
        <v>1246</v>
      </c>
      <c r="C911" s="161" t="s">
        <v>1121</v>
      </c>
      <c r="D911" s="161" t="s">
        <v>851</v>
      </c>
      <c r="E911" s="162" t="n">
        <v>1106700</v>
      </c>
    </row>
    <row outlineLevel="0" r="912">
      <c r="A912" s="160" t="s">
        <v>1247</v>
      </c>
      <c r="B912" s="161" t="s">
        <v>1246</v>
      </c>
      <c r="C912" s="161" t="s">
        <v>1248</v>
      </c>
      <c r="D912" s="161" t="s">
        <v>851</v>
      </c>
      <c r="E912" s="162" t="n">
        <v>1106700</v>
      </c>
    </row>
    <row outlineLevel="0" r="913">
      <c r="A913" s="160" t="s">
        <v>1211</v>
      </c>
      <c r="B913" s="161" t="s">
        <v>1246</v>
      </c>
      <c r="C913" s="161" t="s">
        <v>1248</v>
      </c>
      <c r="D913" s="161" t="s">
        <v>1212</v>
      </c>
      <c r="E913" s="162" t="n">
        <v>1106700</v>
      </c>
    </row>
    <row outlineLevel="0" r="914">
      <c r="A914" s="160" t="s">
        <v>1243</v>
      </c>
      <c r="B914" s="161" t="s">
        <v>1246</v>
      </c>
      <c r="C914" s="161" t="s">
        <v>1248</v>
      </c>
      <c r="D914" s="161" t="s">
        <v>1244</v>
      </c>
      <c r="E914" s="162" t="n">
        <v>1106700</v>
      </c>
    </row>
    <row ht="76.5" outlineLevel="0" r="915">
      <c r="A915" s="160" t="s">
        <v>1251</v>
      </c>
      <c r="B915" s="161" t="s">
        <v>1252</v>
      </c>
      <c r="C915" s="161" t="s">
        <v>851</v>
      </c>
      <c r="D915" s="161" t="s">
        <v>851</v>
      </c>
      <c r="E915" s="162" t="n">
        <v>613000</v>
      </c>
    </row>
    <row ht="25.5" outlineLevel="0" r="916">
      <c r="A916" s="160" t="s">
        <v>1120</v>
      </c>
      <c r="B916" s="161" t="s">
        <v>1252</v>
      </c>
      <c r="C916" s="161" t="s">
        <v>1121</v>
      </c>
      <c r="D916" s="161" t="s">
        <v>851</v>
      </c>
      <c r="E916" s="162" t="n">
        <v>613000</v>
      </c>
    </row>
    <row outlineLevel="0" r="917">
      <c r="A917" s="160" t="s">
        <v>1247</v>
      </c>
      <c r="B917" s="161" t="s">
        <v>1252</v>
      </c>
      <c r="C917" s="161" t="s">
        <v>1248</v>
      </c>
      <c r="D917" s="161" t="s">
        <v>851</v>
      </c>
      <c r="E917" s="162" t="n">
        <v>613000</v>
      </c>
    </row>
    <row outlineLevel="0" r="918">
      <c r="A918" s="160" t="s">
        <v>1211</v>
      </c>
      <c r="B918" s="161" t="s">
        <v>1252</v>
      </c>
      <c r="C918" s="161" t="s">
        <v>1248</v>
      </c>
      <c r="D918" s="161" t="s">
        <v>1212</v>
      </c>
      <c r="E918" s="162" t="n">
        <v>613000</v>
      </c>
    </row>
    <row outlineLevel="0" r="919">
      <c r="A919" s="160" t="s">
        <v>1243</v>
      </c>
      <c r="B919" s="161" t="s">
        <v>1252</v>
      </c>
      <c r="C919" s="161" t="s">
        <v>1248</v>
      </c>
      <c r="D919" s="161" t="s">
        <v>1244</v>
      </c>
      <c r="E919" s="162" t="n">
        <v>613000</v>
      </c>
    </row>
    <row ht="114.75" outlineLevel="0" r="920">
      <c r="A920" s="160" t="s">
        <v>1253</v>
      </c>
      <c r="B920" s="161" t="s">
        <v>1254</v>
      </c>
      <c r="C920" s="161" t="s">
        <v>851</v>
      </c>
      <c r="D920" s="161" t="s">
        <v>851</v>
      </c>
      <c r="E920" s="162" t="n">
        <v>5500000</v>
      </c>
    </row>
    <row ht="51" outlineLevel="0" r="921">
      <c r="A921" s="160" t="s">
        <v>862</v>
      </c>
      <c r="B921" s="161" t="s">
        <v>1254</v>
      </c>
      <c r="C921" s="161" t="s">
        <v>505</v>
      </c>
      <c r="D921" s="161" t="s">
        <v>851</v>
      </c>
      <c r="E921" s="162" t="n">
        <v>3300000</v>
      </c>
    </row>
    <row outlineLevel="0" r="922">
      <c r="A922" s="160" t="s">
        <v>981</v>
      </c>
      <c r="B922" s="161" t="s">
        <v>1254</v>
      </c>
      <c r="C922" s="161" t="s">
        <v>483</v>
      </c>
      <c r="D922" s="161" t="s">
        <v>851</v>
      </c>
      <c r="E922" s="162" t="n">
        <v>3300000</v>
      </c>
    </row>
    <row outlineLevel="0" r="923">
      <c r="A923" s="160" t="s">
        <v>1110</v>
      </c>
      <c r="B923" s="161" t="s">
        <v>1254</v>
      </c>
      <c r="C923" s="161" t="s">
        <v>483</v>
      </c>
      <c r="D923" s="161" t="s">
        <v>1111</v>
      </c>
      <c r="E923" s="162" t="n">
        <v>3300000</v>
      </c>
    </row>
    <row outlineLevel="0" r="924">
      <c r="A924" s="160" t="s">
        <v>1388</v>
      </c>
      <c r="B924" s="161" t="s">
        <v>1254</v>
      </c>
      <c r="C924" s="161" t="s">
        <v>483</v>
      </c>
      <c r="D924" s="161" t="s">
        <v>1389</v>
      </c>
      <c r="E924" s="162" t="n">
        <v>3300000</v>
      </c>
    </row>
    <row ht="25.5" outlineLevel="0" r="925">
      <c r="A925" s="160" t="s">
        <v>1120</v>
      </c>
      <c r="B925" s="161" t="s">
        <v>1254</v>
      </c>
      <c r="C925" s="161" t="s">
        <v>1121</v>
      </c>
      <c r="D925" s="161" t="s">
        <v>851</v>
      </c>
      <c r="E925" s="162" t="n">
        <v>2200000</v>
      </c>
    </row>
    <row outlineLevel="0" r="926">
      <c r="A926" s="160" t="s">
        <v>1247</v>
      </c>
      <c r="B926" s="161" t="s">
        <v>1254</v>
      </c>
      <c r="C926" s="161" t="s">
        <v>1248</v>
      </c>
      <c r="D926" s="161" t="s">
        <v>851</v>
      </c>
      <c r="E926" s="162" t="n">
        <v>2200000</v>
      </c>
    </row>
    <row outlineLevel="0" r="927">
      <c r="A927" s="160" t="s">
        <v>1211</v>
      </c>
      <c r="B927" s="161" t="s">
        <v>1254</v>
      </c>
      <c r="C927" s="161" t="s">
        <v>1248</v>
      </c>
      <c r="D927" s="161" t="s">
        <v>1212</v>
      </c>
      <c r="E927" s="162" t="n">
        <v>2200000</v>
      </c>
    </row>
    <row outlineLevel="0" r="928">
      <c r="A928" s="160" t="s">
        <v>1243</v>
      </c>
      <c r="B928" s="161" t="s">
        <v>1254</v>
      </c>
      <c r="C928" s="161" t="s">
        <v>1248</v>
      </c>
      <c r="D928" s="161" t="s">
        <v>1244</v>
      </c>
      <c r="E928" s="162" t="n">
        <v>2200000</v>
      </c>
    </row>
    <row ht="89.25" outlineLevel="0" r="929">
      <c r="A929" s="160" t="s">
        <v>1255</v>
      </c>
      <c r="B929" s="161" t="s">
        <v>1256</v>
      </c>
      <c r="C929" s="161" t="s">
        <v>851</v>
      </c>
      <c r="D929" s="161" t="s">
        <v>851</v>
      </c>
      <c r="E929" s="162" t="n">
        <v>4779205</v>
      </c>
    </row>
    <row ht="51" outlineLevel="0" r="930">
      <c r="A930" s="160" t="s">
        <v>862</v>
      </c>
      <c r="B930" s="161" t="s">
        <v>1256</v>
      </c>
      <c r="C930" s="161" t="s">
        <v>505</v>
      </c>
      <c r="D930" s="161" t="s">
        <v>851</v>
      </c>
      <c r="E930" s="162" t="n">
        <v>2764788</v>
      </c>
    </row>
    <row outlineLevel="0" r="931">
      <c r="A931" s="160" t="s">
        <v>981</v>
      </c>
      <c r="B931" s="161" t="s">
        <v>1256</v>
      </c>
      <c r="C931" s="161" t="s">
        <v>483</v>
      </c>
      <c r="D931" s="161" t="s">
        <v>851</v>
      </c>
      <c r="E931" s="162" t="n">
        <v>2764788</v>
      </c>
    </row>
    <row outlineLevel="0" r="932">
      <c r="A932" s="160" t="s">
        <v>1110</v>
      </c>
      <c r="B932" s="161" t="s">
        <v>1256</v>
      </c>
      <c r="C932" s="161" t="s">
        <v>483</v>
      </c>
      <c r="D932" s="161" t="s">
        <v>1111</v>
      </c>
      <c r="E932" s="162" t="n">
        <v>2764788</v>
      </c>
    </row>
    <row outlineLevel="0" r="933">
      <c r="A933" s="160" t="s">
        <v>1388</v>
      </c>
      <c r="B933" s="161" t="s">
        <v>1256</v>
      </c>
      <c r="C933" s="161" t="s">
        <v>483</v>
      </c>
      <c r="D933" s="161" t="s">
        <v>1389</v>
      </c>
      <c r="E933" s="162" t="n">
        <v>2764788</v>
      </c>
    </row>
    <row ht="25.5" outlineLevel="0" r="934">
      <c r="A934" s="160" t="s">
        <v>1120</v>
      </c>
      <c r="B934" s="161" t="s">
        <v>1256</v>
      </c>
      <c r="C934" s="161" t="s">
        <v>1121</v>
      </c>
      <c r="D934" s="161" t="s">
        <v>851</v>
      </c>
      <c r="E934" s="162" t="n">
        <v>2014417</v>
      </c>
    </row>
    <row outlineLevel="0" r="935">
      <c r="A935" s="160" t="s">
        <v>1247</v>
      </c>
      <c r="B935" s="161" t="s">
        <v>1256</v>
      </c>
      <c r="C935" s="161" t="s">
        <v>1248</v>
      </c>
      <c r="D935" s="161" t="s">
        <v>851</v>
      </c>
      <c r="E935" s="162" t="n">
        <v>2014417</v>
      </c>
    </row>
    <row outlineLevel="0" r="936">
      <c r="A936" s="160" t="s">
        <v>1211</v>
      </c>
      <c r="B936" s="161" t="s">
        <v>1256</v>
      </c>
      <c r="C936" s="161" t="s">
        <v>1248</v>
      </c>
      <c r="D936" s="161" t="s">
        <v>1212</v>
      </c>
      <c r="E936" s="162" t="n">
        <v>2014417</v>
      </c>
    </row>
    <row outlineLevel="0" r="937">
      <c r="A937" s="160" t="s">
        <v>1243</v>
      </c>
      <c r="B937" s="161" t="s">
        <v>1256</v>
      </c>
      <c r="C937" s="161" t="s">
        <v>1248</v>
      </c>
      <c r="D937" s="161" t="s">
        <v>1244</v>
      </c>
      <c r="E937" s="162" t="n">
        <v>2014417</v>
      </c>
    </row>
    <row ht="102" outlineLevel="0" r="938">
      <c r="A938" s="160" t="s">
        <v>1257</v>
      </c>
      <c r="B938" s="161" t="s">
        <v>1258</v>
      </c>
      <c r="C938" s="161" t="s">
        <v>851</v>
      </c>
      <c r="D938" s="161" t="s">
        <v>851</v>
      </c>
      <c r="E938" s="162" t="n">
        <v>81641842.5</v>
      </c>
    </row>
    <row ht="51" outlineLevel="0" r="939">
      <c r="A939" s="160" t="s">
        <v>862</v>
      </c>
      <c r="B939" s="161" t="s">
        <v>1258</v>
      </c>
      <c r="C939" s="161" t="s">
        <v>505</v>
      </c>
      <c r="D939" s="161" t="s">
        <v>851</v>
      </c>
      <c r="E939" s="162" t="n">
        <v>42305963.09</v>
      </c>
    </row>
    <row outlineLevel="0" r="940">
      <c r="A940" s="160" t="s">
        <v>981</v>
      </c>
      <c r="B940" s="161" t="s">
        <v>1258</v>
      </c>
      <c r="C940" s="161" t="s">
        <v>483</v>
      </c>
      <c r="D940" s="161" t="s">
        <v>851</v>
      </c>
      <c r="E940" s="162" t="n">
        <v>42305963.09</v>
      </c>
    </row>
    <row outlineLevel="0" r="941">
      <c r="A941" s="160" t="s">
        <v>1110</v>
      </c>
      <c r="B941" s="161" t="s">
        <v>1258</v>
      </c>
      <c r="C941" s="161" t="s">
        <v>483</v>
      </c>
      <c r="D941" s="161" t="s">
        <v>1111</v>
      </c>
      <c r="E941" s="162" t="n">
        <v>42305963.09</v>
      </c>
    </row>
    <row outlineLevel="0" r="942">
      <c r="A942" s="160" t="s">
        <v>1388</v>
      </c>
      <c r="B942" s="161" t="s">
        <v>1258</v>
      </c>
      <c r="C942" s="161" t="s">
        <v>483</v>
      </c>
      <c r="D942" s="161" t="s">
        <v>1389</v>
      </c>
      <c r="E942" s="162" t="n">
        <v>42305963.09</v>
      </c>
    </row>
    <row ht="25.5" outlineLevel="0" r="943">
      <c r="A943" s="160" t="s">
        <v>872</v>
      </c>
      <c r="B943" s="161" t="s">
        <v>1258</v>
      </c>
      <c r="C943" s="161" t="s">
        <v>873</v>
      </c>
      <c r="D943" s="161" t="s">
        <v>851</v>
      </c>
      <c r="E943" s="162" t="n">
        <v>3113053.5</v>
      </c>
    </row>
    <row ht="25.5" outlineLevel="0" r="944">
      <c r="A944" s="160" t="s">
        <v>874</v>
      </c>
      <c r="B944" s="161" t="s">
        <v>1258</v>
      </c>
      <c r="C944" s="161" t="s">
        <v>875</v>
      </c>
      <c r="D944" s="161" t="s">
        <v>851</v>
      </c>
      <c r="E944" s="162" t="n">
        <v>3113053.5</v>
      </c>
    </row>
    <row outlineLevel="0" r="945">
      <c r="A945" s="160" t="s">
        <v>1110</v>
      </c>
      <c r="B945" s="161" t="s">
        <v>1258</v>
      </c>
      <c r="C945" s="161" t="s">
        <v>875</v>
      </c>
      <c r="D945" s="161" t="s">
        <v>1111</v>
      </c>
      <c r="E945" s="162" t="n">
        <v>3113053.5</v>
      </c>
    </row>
    <row outlineLevel="0" r="946">
      <c r="A946" s="160" t="s">
        <v>1388</v>
      </c>
      <c r="B946" s="161" t="s">
        <v>1258</v>
      </c>
      <c r="C946" s="161" t="s">
        <v>875</v>
      </c>
      <c r="D946" s="161" t="s">
        <v>1389</v>
      </c>
      <c r="E946" s="162" t="n">
        <v>3113053.5</v>
      </c>
    </row>
    <row outlineLevel="0" r="947">
      <c r="A947" s="160" t="s">
        <v>969</v>
      </c>
      <c r="B947" s="161" t="s">
        <v>1258</v>
      </c>
      <c r="C947" s="161" t="s">
        <v>970</v>
      </c>
      <c r="D947" s="161" t="s">
        <v>851</v>
      </c>
      <c r="E947" s="162" t="n">
        <v>46816</v>
      </c>
    </row>
    <row ht="25.5" outlineLevel="0" r="948">
      <c r="A948" s="160" t="s">
        <v>1151</v>
      </c>
      <c r="B948" s="161" t="s">
        <v>1258</v>
      </c>
      <c r="C948" s="161" t="s">
        <v>1152</v>
      </c>
      <c r="D948" s="161" t="s">
        <v>851</v>
      </c>
      <c r="E948" s="162" t="n">
        <v>46816</v>
      </c>
    </row>
    <row outlineLevel="0" r="949">
      <c r="A949" s="160" t="s">
        <v>1110</v>
      </c>
      <c r="B949" s="161" t="s">
        <v>1258</v>
      </c>
      <c r="C949" s="161" t="s">
        <v>1152</v>
      </c>
      <c r="D949" s="161" t="s">
        <v>1111</v>
      </c>
      <c r="E949" s="162" t="n">
        <v>46816</v>
      </c>
    </row>
    <row outlineLevel="0" r="950">
      <c r="A950" s="160" t="s">
        <v>1388</v>
      </c>
      <c r="B950" s="161" t="s">
        <v>1258</v>
      </c>
      <c r="C950" s="161" t="s">
        <v>1152</v>
      </c>
      <c r="D950" s="161" t="s">
        <v>1389</v>
      </c>
      <c r="E950" s="162" t="n">
        <v>46816</v>
      </c>
    </row>
    <row ht="25.5" outlineLevel="0" r="951">
      <c r="A951" s="160" t="s">
        <v>1120</v>
      </c>
      <c r="B951" s="161" t="s">
        <v>1258</v>
      </c>
      <c r="C951" s="161" t="s">
        <v>1121</v>
      </c>
      <c r="D951" s="161" t="s">
        <v>851</v>
      </c>
      <c r="E951" s="162" t="n">
        <v>36162465</v>
      </c>
    </row>
    <row outlineLevel="0" r="952">
      <c r="A952" s="160" t="s">
        <v>1247</v>
      </c>
      <c r="B952" s="161" t="s">
        <v>1258</v>
      </c>
      <c r="C952" s="161" t="s">
        <v>1248</v>
      </c>
      <c r="D952" s="161" t="s">
        <v>851</v>
      </c>
      <c r="E952" s="162" t="n">
        <v>36162465</v>
      </c>
    </row>
    <row outlineLevel="0" r="953">
      <c r="A953" s="160" t="s">
        <v>1211</v>
      </c>
      <c r="B953" s="161" t="s">
        <v>1258</v>
      </c>
      <c r="C953" s="161" t="s">
        <v>1248</v>
      </c>
      <c r="D953" s="161" t="s">
        <v>1212</v>
      </c>
      <c r="E953" s="162" t="n">
        <v>36162465</v>
      </c>
    </row>
    <row outlineLevel="0" r="954">
      <c r="A954" s="160" t="s">
        <v>1243</v>
      </c>
      <c r="B954" s="161" t="s">
        <v>1258</v>
      </c>
      <c r="C954" s="161" t="s">
        <v>1248</v>
      </c>
      <c r="D954" s="161" t="s">
        <v>1244</v>
      </c>
      <c r="E954" s="162" t="n">
        <v>36162465</v>
      </c>
    </row>
    <row outlineLevel="0" r="955">
      <c r="A955" s="160" t="s">
        <v>910</v>
      </c>
      <c r="B955" s="161" t="s">
        <v>1258</v>
      </c>
      <c r="C955" s="161" t="s">
        <v>911</v>
      </c>
      <c r="D955" s="161" t="s">
        <v>851</v>
      </c>
      <c r="E955" s="162" t="n">
        <v>13544.91</v>
      </c>
    </row>
    <row outlineLevel="0" r="956">
      <c r="A956" s="160" t="s">
        <v>912</v>
      </c>
      <c r="B956" s="161" t="s">
        <v>1258</v>
      </c>
      <c r="C956" s="161" t="s">
        <v>913</v>
      </c>
      <c r="D956" s="161" t="s">
        <v>851</v>
      </c>
      <c r="E956" s="162" t="n">
        <v>13544.91</v>
      </c>
    </row>
    <row outlineLevel="0" r="957">
      <c r="A957" s="160" t="s">
        <v>1110</v>
      </c>
      <c r="B957" s="161" t="s">
        <v>1258</v>
      </c>
      <c r="C957" s="161" t="s">
        <v>913</v>
      </c>
      <c r="D957" s="161" t="s">
        <v>1111</v>
      </c>
      <c r="E957" s="162" t="n">
        <v>13544.91</v>
      </c>
    </row>
    <row outlineLevel="0" r="958">
      <c r="A958" s="160" t="s">
        <v>1388</v>
      </c>
      <c r="B958" s="161" t="s">
        <v>1258</v>
      </c>
      <c r="C958" s="161" t="s">
        <v>913</v>
      </c>
      <c r="D958" s="161" t="s">
        <v>1389</v>
      </c>
      <c r="E958" s="162" t="n">
        <v>13544.91</v>
      </c>
    </row>
    <row ht="114.75" outlineLevel="0" r="959">
      <c r="A959" s="160" t="s">
        <v>1259</v>
      </c>
      <c r="B959" s="161" t="s">
        <v>1260</v>
      </c>
      <c r="C959" s="161" t="s">
        <v>851</v>
      </c>
      <c r="D959" s="161" t="s">
        <v>851</v>
      </c>
      <c r="E959" s="162" t="n">
        <v>67151060</v>
      </c>
    </row>
    <row ht="51" outlineLevel="0" r="960">
      <c r="A960" s="160" t="s">
        <v>862</v>
      </c>
      <c r="B960" s="161" t="s">
        <v>1260</v>
      </c>
      <c r="C960" s="161" t="s">
        <v>505</v>
      </c>
      <c r="D960" s="161" t="s">
        <v>851</v>
      </c>
      <c r="E960" s="162" t="n">
        <v>54515000</v>
      </c>
    </row>
    <row outlineLevel="0" r="961">
      <c r="A961" s="160" t="s">
        <v>981</v>
      </c>
      <c r="B961" s="161" t="s">
        <v>1260</v>
      </c>
      <c r="C961" s="161" t="s">
        <v>483</v>
      </c>
      <c r="D961" s="161" t="s">
        <v>851</v>
      </c>
      <c r="E961" s="162" t="n">
        <v>54515000</v>
      </c>
    </row>
    <row outlineLevel="0" r="962">
      <c r="A962" s="160" t="s">
        <v>1110</v>
      </c>
      <c r="B962" s="161" t="s">
        <v>1260</v>
      </c>
      <c r="C962" s="161" t="s">
        <v>483</v>
      </c>
      <c r="D962" s="161" t="s">
        <v>1111</v>
      </c>
      <c r="E962" s="162" t="n">
        <v>54515000</v>
      </c>
    </row>
    <row outlineLevel="0" r="963">
      <c r="A963" s="160" t="s">
        <v>1388</v>
      </c>
      <c r="B963" s="161" t="s">
        <v>1260</v>
      </c>
      <c r="C963" s="161" t="s">
        <v>483</v>
      </c>
      <c r="D963" s="161" t="s">
        <v>1389</v>
      </c>
      <c r="E963" s="162" t="n">
        <v>54515000</v>
      </c>
    </row>
    <row ht="25.5" outlineLevel="0" r="964">
      <c r="A964" s="160" t="s">
        <v>1120</v>
      </c>
      <c r="B964" s="161" t="s">
        <v>1260</v>
      </c>
      <c r="C964" s="161" t="s">
        <v>1121</v>
      </c>
      <c r="D964" s="161" t="s">
        <v>851</v>
      </c>
      <c r="E964" s="162" t="n">
        <v>12636060</v>
      </c>
    </row>
    <row outlineLevel="0" r="965">
      <c r="A965" s="160" t="s">
        <v>1247</v>
      </c>
      <c r="B965" s="161" t="s">
        <v>1260</v>
      </c>
      <c r="C965" s="161" t="s">
        <v>1248</v>
      </c>
      <c r="D965" s="161" t="s">
        <v>851</v>
      </c>
      <c r="E965" s="162" t="n">
        <v>12636060</v>
      </c>
    </row>
    <row outlineLevel="0" r="966">
      <c r="A966" s="160" t="s">
        <v>1211</v>
      </c>
      <c r="B966" s="161" t="s">
        <v>1260</v>
      </c>
      <c r="C966" s="161" t="s">
        <v>1248</v>
      </c>
      <c r="D966" s="161" t="s">
        <v>1212</v>
      </c>
      <c r="E966" s="162" t="n">
        <v>12636060</v>
      </c>
    </row>
    <row outlineLevel="0" r="967">
      <c r="A967" s="160" t="s">
        <v>1243</v>
      </c>
      <c r="B967" s="161" t="s">
        <v>1260</v>
      </c>
      <c r="C967" s="161" t="s">
        <v>1248</v>
      </c>
      <c r="D967" s="161" t="s">
        <v>1244</v>
      </c>
      <c r="E967" s="162" t="n">
        <v>12636060</v>
      </c>
    </row>
    <row ht="102" outlineLevel="0" r="968">
      <c r="A968" s="160" t="s">
        <v>1261</v>
      </c>
      <c r="B968" s="161" t="s">
        <v>1262</v>
      </c>
      <c r="C968" s="161" t="s">
        <v>851</v>
      </c>
      <c r="D968" s="161" t="s">
        <v>851</v>
      </c>
      <c r="E968" s="162" t="n">
        <v>271390</v>
      </c>
    </row>
    <row ht="25.5" outlineLevel="0" r="969">
      <c r="A969" s="160" t="s">
        <v>1120</v>
      </c>
      <c r="B969" s="161" t="s">
        <v>1262</v>
      </c>
      <c r="C969" s="161" t="s">
        <v>1121</v>
      </c>
      <c r="D969" s="161" t="s">
        <v>851</v>
      </c>
      <c r="E969" s="162" t="n">
        <v>271390</v>
      </c>
    </row>
    <row outlineLevel="0" r="970">
      <c r="A970" s="160" t="s">
        <v>1247</v>
      </c>
      <c r="B970" s="161" t="s">
        <v>1262</v>
      </c>
      <c r="C970" s="161" t="s">
        <v>1248</v>
      </c>
      <c r="D970" s="161" t="s">
        <v>851</v>
      </c>
      <c r="E970" s="162" t="n">
        <v>271390</v>
      </c>
    </row>
    <row outlineLevel="0" r="971">
      <c r="A971" s="160" t="s">
        <v>1211</v>
      </c>
      <c r="B971" s="161" t="s">
        <v>1262</v>
      </c>
      <c r="C971" s="161" t="s">
        <v>1248</v>
      </c>
      <c r="D971" s="161" t="s">
        <v>1212</v>
      </c>
      <c r="E971" s="162" t="n">
        <v>271390</v>
      </c>
    </row>
    <row outlineLevel="0" r="972">
      <c r="A972" s="160" t="s">
        <v>1243</v>
      </c>
      <c r="B972" s="161" t="s">
        <v>1262</v>
      </c>
      <c r="C972" s="161" t="s">
        <v>1248</v>
      </c>
      <c r="D972" s="161" t="s">
        <v>1244</v>
      </c>
      <c r="E972" s="162" t="n">
        <v>271390</v>
      </c>
    </row>
    <row ht="89.25" outlineLevel="0" r="973">
      <c r="A973" s="160" t="s">
        <v>1263</v>
      </c>
      <c r="B973" s="161" t="s">
        <v>1264</v>
      </c>
      <c r="C973" s="161" t="s">
        <v>851</v>
      </c>
      <c r="D973" s="161" t="s">
        <v>851</v>
      </c>
      <c r="E973" s="162" t="n">
        <v>1276460.44</v>
      </c>
    </row>
    <row ht="51" outlineLevel="0" r="974">
      <c r="A974" s="160" t="s">
        <v>862</v>
      </c>
      <c r="B974" s="161" t="s">
        <v>1264</v>
      </c>
      <c r="C974" s="161" t="s">
        <v>505</v>
      </c>
      <c r="D974" s="161" t="s">
        <v>851</v>
      </c>
      <c r="E974" s="162" t="n">
        <v>730000</v>
      </c>
    </row>
    <row outlineLevel="0" r="975">
      <c r="A975" s="160" t="s">
        <v>981</v>
      </c>
      <c r="B975" s="161" t="s">
        <v>1264</v>
      </c>
      <c r="C975" s="161" t="s">
        <v>483</v>
      </c>
      <c r="D975" s="161" t="s">
        <v>851</v>
      </c>
      <c r="E975" s="162" t="n">
        <v>730000</v>
      </c>
    </row>
    <row outlineLevel="0" r="976">
      <c r="A976" s="160" t="s">
        <v>1110</v>
      </c>
      <c r="B976" s="161" t="s">
        <v>1264</v>
      </c>
      <c r="C976" s="161" t="s">
        <v>483</v>
      </c>
      <c r="D976" s="161" t="s">
        <v>1111</v>
      </c>
      <c r="E976" s="162" t="n">
        <v>730000</v>
      </c>
    </row>
    <row outlineLevel="0" r="977">
      <c r="A977" s="160" t="s">
        <v>1388</v>
      </c>
      <c r="B977" s="161" t="s">
        <v>1264</v>
      </c>
      <c r="C977" s="161" t="s">
        <v>483</v>
      </c>
      <c r="D977" s="161" t="s">
        <v>1389</v>
      </c>
      <c r="E977" s="162" t="n">
        <v>730000</v>
      </c>
    </row>
    <row ht="25.5" outlineLevel="0" r="978">
      <c r="A978" s="160" t="s">
        <v>1120</v>
      </c>
      <c r="B978" s="161" t="s">
        <v>1264</v>
      </c>
      <c r="C978" s="161" t="s">
        <v>1121</v>
      </c>
      <c r="D978" s="161" t="s">
        <v>851</v>
      </c>
      <c r="E978" s="162" t="n">
        <v>546460.44</v>
      </c>
    </row>
    <row outlineLevel="0" r="979">
      <c r="A979" s="160" t="s">
        <v>1247</v>
      </c>
      <c r="B979" s="161" t="s">
        <v>1264</v>
      </c>
      <c r="C979" s="161" t="s">
        <v>1248</v>
      </c>
      <c r="D979" s="161" t="s">
        <v>851</v>
      </c>
      <c r="E979" s="162" t="n">
        <v>546460.44</v>
      </c>
    </row>
    <row outlineLevel="0" r="980">
      <c r="A980" s="160" t="s">
        <v>1211</v>
      </c>
      <c r="B980" s="161" t="s">
        <v>1264</v>
      </c>
      <c r="C980" s="161" t="s">
        <v>1248</v>
      </c>
      <c r="D980" s="161" t="s">
        <v>1212</v>
      </c>
      <c r="E980" s="162" t="n">
        <v>546460.44</v>
      </c>
    </row>
    <row outlineLevel="0" r="981">
      <c r="A981" s="160" t="s">
        <v>1243</v>
      </c>
      <c r="B981" s="161" t="s">
        <v>1264</v>
      </c>
      <c r="C981" s="161" t="s">
        <v>1248</v>
      </c>
      <c r="D981" s="161" t="s">
        <v>1244</v>
      </c>
      <c r="E981" s="162" t="n">
        <v>546460.44</v>
      </c>
    </row>
    <row ht="89.25" outlineLevel="0" r="982">
      <c r="A982" s="160" t="s">
        <v>1267</v>
      </c>
      <c r="B982" s="161" t="s">
        <v>1268</v>
      </c>
      <c r="C982" s="161" t="s">
        <v>851</v>
      </c>
      <c r="D982" s="161" t="s">
        <v>851</v>
      </c>
      <c r="E982" s="162" t="n">
        <v>4480100</v>
      </c>
    </row>
    <row ht="25.5" outlineLevel="0" r="983">
      <c r="A983" s="160" t="s">
        <v>872</v>
      </c>
      <c r="B983" s="161" t="s">
        <v>1268</v>
      </c>
      <c r="C983" s="161" t="s">
        <v>873</v>
      </c>
      <c r="D983" s="161" t="s">
        <v>851</v>
      </c>
      <c r="E983" s="162" t="n">
        <v>615100</v>
      </c>
    </row>
    <row ht="25.5" outlineLevel="0" r="984">
      <c r="A984" s="160" t="s">
        <v>874</v>
      </c>
      <c r="B984" s="161" t="s">
        <v>1268</v>
      </c>
      <c r="C984" s="161" t="s">
        <v>875</v>
      </c>
      <c r="D984" s="161" t="s">
        <v>851</v>
      </c>
      <c r="E984" s="162" t="n">
        <v>615100</v>
      </c>
    </row>
    <row outlineLevel="0" r="985">
      <c r="A985" s="160" t="s">
        <v>1110</v>
      </c>
      <c r="B985" s="161" t="s">
        <v>1268</v>
      </c>
      <c r="C985" s="161" t="s">
        <v>875</v>
      </c>
      <c r="D985" s="161" t="s">
        <v>1111</v>
      </c>
      <c r="E985" s="162" t="n">
        <v>615100</v>
      </c>
    </row>
    <row outlineLevel="0" r="986">
      <c r="A986" s="160" t="s">
        <v>1388</v>
      </c>
      <c r="B986" s="161" t="s">
        <v>1268</v>
      </c>
      <c r="C986" s="161" t="s">
        <v>875</v>
      </c>
      <c r="D986" s="161" t="s">
        <v>1389</v>
      </c>
      <c r="E986" s="162" t="n">
        <v>615100</v>
      </c>
    </row>
    <row ht="25.5" outlineLevel="0" r="987">
      <c r="A987" s="160" t="s">
        <v>1120</v>
      </c>
      <c r="B987" s="161" t="s">
        <v>1268</v>
      </c>
      <c r="C987" s="161" t="s">
        <v>1121</v>
      </c>
      <c r="D987" s="161" t="s">
        <v>851</v>
      </c>
      <c r="E987" s="162" t="n">
        <v>3865000</v>
      </c>
    </row>
    <row outlineLevel="0" r="988">
      <c r="A988" s="160" t="s">
        <v>1247</v>
      </c>
      <c r="B988" s="161" t="s">
        <v>1268</v>
      </c>
      <c r="C988" s="161" t="s">
        <v>1248</v>
      </c>
      <c r="D988" s="161" t="s">
        <v>851</v>
      </c>
      <c r="E988" s="162" t="n">
        <v>3865000</v>
      </c>
    </row>
    <row outlineLevel="0" r="989">
      <c r="A989" s="160" t="s">
        <v>1211</v>
      </c>
      <c r="B989" s="161" t="s">
        <v>1268</v>
      </c>
      <c r="C989" s="161" t="s">
        <v>1248</v>
      </c>
      <c r="D989" s="161" t="s">
        <v>1212</v>
      </c>
      <c r="E989" s="162" t="n">
        <v>3865000</v>
      </c>
    </row>
    <row outlineLevel="0" r="990">
      <c r="A990" s="160" t="s">
        <v>1243</v>
      </c>
      <c r="B990" s="161" t="s">
        <v>1268</v>
      </c>
      <c r="C990" s="161" t="s">
        <v>1248</v>
      </c>
      <c r="D990" s="161" t="s">
        <v>1244</v>
      </c>
      <c r="E990" s="162" t="n">
        <v>3865000</v>
      </c>
    </row>
    <row ht="63.75" outlineLevel="0" r="991">
      <c r="A991" s="160" t="s">
        <v>1269</v>
      </c>
      <c r="B991" s="161" t="s">
        <v>1270</v>
      </c>
      <c r="C991" s="161" t="s">
        <v>851</v>
      </c>
      <c r="D991" s="161" t="s">
        <v>851</v>
      </c>
      <c r="E991" s="162" t="n">
        <v>92335.25</v>
      </c>
    </row>
    <row ht="25.5" outlineLevel="0" r="992">
      <c r="A992" s="160" t="s">
        <v>872</v>
      </c>
      <c r="B992" s="161" t="s">
        <v>1270</v>
      </c>
      <c r="C992" s="161" t="s">
        <v>873</v>
      </c>
      <c r="D992" s="161" t="s">
        <v>851</v>
      </c>
      <c r="E992" s="162" t="n">
        <v>33335.25</v>
      </c>
    </row>
    <row ht="25.5" outlineLevel="0" r="993">
      <c r="A993" s="160" t="s">
        <v>874</v>
      </c>
      <c r="B993" s="161" t="s">
        <v>1270</v>
      </c>
      <c r="C993" s="161" t="s">
        <v>875</v>
      </c>
      <c r="D993" s="161" t="s">
        <v>851</v>
      </c>
      <c r="E993" s="162" t="n">
        <v>33335.25</v>
      </c>
    </row>
    <row outlineLevel="0" r="994">
      <c r="A994" s="160" t="s">
        <v>1110</v>
      </c>
      <c r="B994" s="161" t="s">
        <v>1270</v>
      </c>
      <c r="C994" s="161" t="s">
        <v>875</v>
      </c>
      <c r="D994" s="161" t="s">
        <v>1111</v>
      </c>
      <c r="E994" s="162" t="n">
        <v>33335.25</v>
      </c>
    </row>
    <row outlineLevel="0" r="995">
      <c r="A995" s="160" t="s">
        <v>1388</v>
      </c>
      <c r="B995" s="161" t="s">
        <v>1270</v>
      </c>
      <c r="C995" s="161" t="s">
        <v>875</v>
      </c>
      <c r="D995" s="161" t="s">
        <v>1389</v>
      </c>
      <c r="E995" s="162" t="n">
        <v>33335.25</v>
      </c>
    </row>
    <row ht="25.5" outlineLevel="0" r="996">
      <c r="A996" s="160" t="s">
        <v>1120</v>
      </c>
      <c r="B996" s="161" t="s">
        <v>1270</v>
      </c>
      <c r="C996" s="161" t="s">
        <v>1121</v>
      </c>
      <c r="D996" s="161" t="s">
        <v>851</v>
      </c>
      <c r="E996" s="162" t="n">
        <v>59000</v>
      </c>
    </row>
    <row outlineLevel="0" r="997">
      <c r="A997" s="160" t="s">
        <v>1247</v>
      </c>
      <c r="B997" s="161" t="s">
        <v>1270</v>
      </c>
      <c r="C997" s="161" t="s">
        <v>1248</v>
      </c>
      <c r="D997" s="161" t="s">
        <v>851</v>
      </c>
      <c r="E997" s="162" t="n">
        <v>59000</v>
      </c>
    </row>
    <row outlineLevel="0" r="998">
      <c r="A998" s="160" t="s">
        <v>1211</v>
      </c>
      <c r="B998" s="161" t="s">
        <v>1270</v>
      </c>
      <c r="C998" s="161" t="s">
        <v>1248</v>
      </c>
      <c r="D998" s="161" t="s">
        <v>1212</v>
      </c>
      <c r="E998" s="162" t="n">
        <v>59000</v>
      </c>
    </row>
    <row outlineLevel="0" r="999">
      <c r="A999" s="160" t="s">
        <v>1243</v>
      </c>
      <c r="B999" s="161" t="s">
        <v>1270</v>
      </c>
      <c r="C999" s="161" t="s">
        <v>1248</v>
      </c>
      <c r="D999" s="161" t="s">
        <v>1244</v>
      </c>
      <c r="E999" s="162" t="n">
        <v>59000</v>
      </c>
    </row>
    <row ht="63.75" outlineLevel="0" r="1000">
      <c r="A1000" s="160" t="s">
        <v>1390</v>
      </c>
      <c r="B1000" s="161" t="s">
        <v>1391</v>
      </c>
      <c r="C1000" s="161" t="s">
        <v>851</v>
      </c>
      <c r="D1000" s="161" t="s">
        <v>851</v>
      </c>
      <c r="E1000" s="162" t="n">
        <v>169714.25</v>
      </c>
    </row>
    <row ht="25.5" outlineLevel="0" r="1001">
      <c r="A1001" s="160" t="s">
        <v>872</v>
      </c>
      <c r="B1001" s="161" t="s">
        <v>1391</v>
      </c>
      <c r="C1001" s="161" t="s">
        <v>873</v>
      </c>
      <c r="D1001" s="161" t="s">
        <v>851</v>
      </c>
      <c r="E1001" s="162" t="n">
        <v>169714.25</v>
      </c>
    </row>
    <row ht="25.5" outlineLevel="0" r="1002">
      <c r="A1002" s="160" t="s">
        <v>874</v>
      </c>
      <c r="B1002" s="161" t="s">
        <v>1391</v>
      </c>
      <c r="C1002" s="161" t="s">
        <v>875</v>
      </c>
      <c r="D1002" s="161" t="s">
        <v>851</v>
      </c>
      <c r="E1002" s="162" t="n">
        <v>169714.25</v>
      </c>
    </row>
    <row outlineLevel="0" r="1003">
      <c r="A1003" s="160" t="s">
        <v>1110</v>
      </c>
      <c r="B1003" s="161" t="s">
        <v>1391</v>
      </c>
      <c r="C1003" s="161" t="s">
        <v>875</v>
      </c>
      <c r="D1003" s="161" t="s">
        <v>1111</v>
      </c>
      <c r="E1003" s="162" t="n">
        <v>169714.25</v>
      </c>
    </row>
    <row outlineLevel="0" r="1004">
      <c r="A1004" s="160" t="s">
        <v>1388</v>
      </c>
      <c r="B1004" s="161" t="s">
        <v>1391</v>
      </c>
      <c r="C1004" s="161" t="s">
        <v>875</v>
      </c>
      <c r="D1004" s="161" t="s">
        <v>1389</v>
      </c>
      <c r="E1004" s="162" t="n">
        <v>169714.25</v>
      </c>
    </row>
    <row ht="89.25" outlineLevel="0" r="1005">
      <c r="A1005" s="160" t="s">
        <v>1271</v>
      </c>
      <c r="B1005" s="161" t="s">
        <v>1272</v>
      </c>
      <c r="C1005" s="161" t="s">
        <v>851</v>
      </c>
      <c r="D1005" s="161" t="s">
        <v>851</v>
      </c>
      <c r="E1005" s="162" t="n">
        <v>581000</v>
      </c>
    </row>
    <row ht="25.5" outlineLevel="0" r="1006">
      <c r="A1006" s="160" t="s">
        <v>872</v>
      </c>
      <c r="B1006" s="161" t="s">
        <v>1272</v>
      </c>
      <c r="C1006" s="161" t="s">
        <v>873</v>
      </c>
      <c r="D1006" s="161" t="s">
        <v>851</v>
      </c>
      <c r="E1006" s="162" t="n">
        <v>200000</v>
      </c>
    </row>
    <row ht="25.5" outlineLevel="0" r="1007">
      <c r="A1007" s="160" t="s">
        <v>874</v>
      </c>
      <c r="B1007" s="161" t="s">
        <v>1272</v>
      </c>
      <c r="C1007" s="161" t="s">
        <v>875</v>
      </c>
      <c r="D1007" s="161" t="s">
        <v>851</v>
      </c>
      <c r="E1007" s="162" t="n">
        <v>200000</v>
      </c>
    </row>
    <row outlineLevel="0" r="1008">
      <c r="A1008" s="160" t="s">
        <v>1110</v>
      </c>
      <c r="B1008" s="161" t="s">
        <v>1272</v>
      </c>
      <c r="C1008" s="161" t="s">
        <v>875</v>
      </c>
      <c r="D1008" s="161" t="s">
        <v>1111</v>
      </c>
      <c r="E1008" s="162" t="n">
        <v>200000</v>
      </c>
    </row>
    <row outlineLevel="0" r="1009">
      <c r="A1009" s="160" t="s">
        <v>1388</v>
      </c>
      <c r="B1009" s="161" t="s">
        <v>1272</v>
      </c>
      <c r="C1009" s="161" t="s">
        <v>875</v>
      </c>
      <c r="D1009" s="161" t="s">
        <v>1389</v>
      </c>
      <c r="E1009" s="162" t="n">
        <v>200000</v>
      </c>
    </row>
    <row ht="25.5" outlineLevel="0" r="1010">
      <c r="A1010" s="160" t="s">
        <v>1120</v>
      </c>
      <c r="B1010" s="161" t="s">
        <v>1272</v>
      </c>
      <c r="C1010" s="161" t="s">
        <v>1121</v>
      </c>
      <c r="D1010" s="161" t="s">
        <v>851</v>
      </c>
      <c r="E1010" s="162" t="n">
        <v>381000</v>
      </c>
    </row>
    <row outlineLevel="0" r="1011">
      <c r="A1011" s="160" t="s">
        <v>1247</v>
      </c>
      <c r="B1011" s="161" t="s">
        <v>1272</v>
      </c>
      <c r="C1011" s="161" t="s">
        <v>1248</v>
      </c>
      <c r="D1011" s="161" t="s">
        <v>851</v>
      </c>
      <c r="E1011" s="162" t="n">
        <v>381000</v>
      </c>
    </row>
    <row outlineLevel="0" r="1012">
      <c r="A1012" s="160" t="s">
        <v>1211</v>
      </c>
      <c r="B1012" s="161" t="s">
        <v>1272</v>
      </c>
      <c r="C1012" s="161" t="s">
        <v>1248</v>
      </c>
      <c r="D1012" s="161" t="s">
        <v>1212</v>
      </c>
      <c r="E1012" s="162" t="n">
        <v>381000</v>
      </c>
    </row>
    <row outlineLevel="0" r="1013">
      <c r="A1013" s="160" t="s">
        <v>1243</v>
      </c>
      <c r="B1013" s="161" t="s">
        <v>1272</v>
      </c>
      <c r="C1013" s="161" t="s">
        <v>1248</v>
      </c>
      <c r="D1013" s="161" t="s">
        <v>1244</v>
      </c>
      <c r="E1013" s="162" t="n">
        <v>381000</v>
      </c>
    </row>
    <row ht="51" outlineLevel="0" r="1014">
      <c r="A1014" s="160" t="s">
        <v>1374</v>
      </c>
      <c r="B1014" s="161" t="s">
        <v>1375</v>
      </c>
      <c r="C1014" s="161" t="s">
        <v>851</v>
      </c>
      <c r="D1014" s="161" t="s">
        <v>851</v>
      </c>
      <c r="E1014" s="162" t="n">
        <v>770000</v>
      </c>
    </row>
    <row ht="25.5" outlineLevel="0" r="1015">
      <c r="A1015" s="160" t="s">
        <v>1120</v>
      </c>
      <c r="B1015" s="161" t="s">
        <v>1375</v>
      </c>
      <c r="C1015" s="161" t="s">
        <v>1121</v>
      </c>
      <c r="D1015" s="161" t="s">
        <v>851</v>
      </c>
      <c r="E1015" s="162" t="n">
        <v>770000</v>
      </c>
    </row>
    <row outlineLevel="0" r="1016">
      <c r="A1016" s="160" t="s">
        <v>1247</v>
      </c>
      <c r="B1016" s="161" t="s">
        <v>1375</v>
      </c>
      <c r="C1016" s="161" t="s">
        <v>1248</v>
      </c>
      <c r="D1016" s="161" t="s">
        <v>851</v>
      </c>
      <c r="E1016" s="162" t="n">
        <v>770000</v>
      </c>
    </row>
    <row outlineLevel="0" r="1017">
      <c r="A1017" s="160" t="s">
        <v>1110</v>
      </c>
      <c r="B1017" s="161" t="s">
        <v>1375</v>
      </c>
      <c r="C1017" s="161" t="s">
        <v>1248</v>
      </c>
      <c r="D1017" s="161" t="s">
        <v>1111</v>
      </c>
      <c r="E1017" s="162" t="n">
        <v>770000</v>
      </c>
    </row>
    <row outlineLevel="0" r="1018">
      <c r="A1018" s="160" t="s">
        <v>1112</v>
      </c>
      <c r="B1018" s="161" t="s">
        <v>1375</v>
      </c>
      <c r="C1018" s="161" t="s">
        <v>1248</v>
      </c>
      <c r="D1018" s="161" t="s">
        <v>1113</v>
      </c>
      <c r="E1018" s="162" t="n">
        <v>770000</v>
      </c>
    </row>
    <row ht="51" outlineLevel="0" r="1019">
      <c r="A1019" s="160" t="s">
        <v>1227</v>
      </c>
      <c r="B1019" s="161" t="s">
        <v>1228</v>
      </c>
      <c r="C1019" s="161" t="s">
        <v>851</v>
      </c>
      <c r="D1019" s="161" t="s">
        <v>851</v>
      </c>
      <c r="E1019" s="162" t="n">
        <v>1875685.23</v>
      </c>
    </row>
    <row ht="25.5" outlineLevel="0" r="1020">
      <c r="A1020" s="160" t="s">
        <v>872</v>
      </c>
      <c r="B1020" s="161" t="s">
        <v>1228</v>
      </c>
      <c r="C1020" s="161" t="s">
        <v>873</v>
      </c>
      <c r="D1020" s="161" t="s">
        <v>851</v>
      </c>
      <c r="E1020" s="162" t="n">
        <v>1875685.23</v>
      </c>
    </row>
    <row ht="25.5" outlineLevel="0" r="1021">
      <c r="A1021" s="160" t="s">
        <v>874</v>
      </c>
      <c r="B1021" s="161" t="s">
        <v>1228</v>
      </c>
      <c r="C1021" s="161" t="s">
        <v>875</v>
      </c>
      <c r="D1021" s="161" t="s">
        <v>851</v>
      </c>
      <c r="E1021" s="162" t="n">
        <v>1875685.23</v>
      </c>
    </row>
    <row outlineLevel="0" r="1022">
      <c r="A1022" s="160" t="s">
        <v>1110</v>
      </c>
      <c r="B1022" s="161" t="s">
        <v>1228</v>
      </c>
      <c r="C1022" s="161" t="s">
        <v>875</v>
      </c>
      <c r="D1022" s="161" t="s">
        <v>1111</v>
      </c>
      <c r="E1022" s="162" t="n">
        <v>1875685.23</v>
      </c>
    </row>
    <row outlineLevel="0" r="1023">
      <c r="A1023" s="160" t="s">
        <v>1112</v>
      </c>
      <c r="B1023" s="161" t="s">
        <v>1228</v>
      </c>
      <c r="C1023" s="161" t="s">
        <v>875</v>
      </c>
      <c r="D1023" s="161" t="s">
        <v>1113</v>
      </c>
      <c r="E1023" s="162" t="n">
        <v>1875685.23</v>
      </c>
    </row>
    <row ht="76.5" outlineLevel="0" r="1024">
      <c r="A1024" s="160" t="s">
        <v>1376</v>
      </c>
      <c r="B1024" s="161" t="s">
        <v>1377</v>
      </c>
      <c r="C1024" s="161" t="s">
        <v>851</v>
      </c>
      <c r="D1024" s="161" t="s">
        <v>851</v>
      </c>
      <c r="E1024" s="162" t="n">
        <v>1631317</v>
      </c>
    </row>
    <row ht="25.5" outlineLevel="0" r="1025">
      <c r="A1025" s="160" t="s">
        <v>1120</v>
      </c>
      <c r="B1025" s="161" t="s">
        <v>1377</v>
      </c>
      <c r="C1025" s="161" t="s">
        <v>1121</v>
      </c>
      <c r="D1025" s="161" t="s">
        <v>851</v>
      </c>
      <c r="E1025" s="162" t="n">
        <v>1631317</v>
      </c>
    </row>
    <row outlineLevel="0" r="1026">
      <c r="A1026" s="160" t="s">
        <v>1247</v>
      </c>
      <c r="B1026" s="161" t="s">
        <v>1377</v>
      </c>
      <c r="C1026" s="161" t="s">
        <v>1248</v>
      </c>
      <c r="D1026" s="161" t="s">
        <v>851</v>
      </c>
      <c r="E1026" s="162" t="n">
        <v>1631317</v>
      </c>
    </row>
    <row outlineLevel="0" r="1027">
      <c r="A1027" s="160" t="s">
        <v>1110</v>
      </c>
      <c r="B1027" s="161" t="s">
        <v>1377</v>
      </c>
      <c r="C1027" s="161" t="s">
        <v>1248</v>
      </c>
      <c r="D1027" s="161" t="s">
        <v>1111</v>
      </c>
      <c r="E1027" s="162" t="n">
        <v>1631317</v>
      </c>
    </row>
    <row outlineLevel="0" r="1028">
      <c r="A1028" s="160" t="s">
        <v>1112</v>
      </c>
      <c r="B1028" s="161" t="s">
        <v>1377</v>
      </c>
      <c r="C1028" s="161" t="s">
        <v>1248</v>
      </c>
      <c r="D1028" s="161" t="s">
        <v>1113</v>
      </c>
      <c r="E1028" s="162" t="n">
        <v>1631317</v>
      </c>
    </row>
    <row ht="63.75" outlineLevel="0" r="1029">
      <c r="A1029" s="160" t="s">
        <v>1273</v>
      </c>
      <c r="B1029" s="161" t="s">
        <v>1274</v>
      </c>
      <c r="C1029" s="161" t="s">
        <v>851</v>
      </c>
      <c r="D1029" s="161" t="s">
        <v>851</v>
      </c>
      <c r="E1029" s="162" t="n">
        <v>85225</v>
      </c>
    </row>
    <row ht="25.5" outlineLevel="0" r="1030">
      <c r="A1030" s="160" t="s">
        <v>1120</v>
      </c>
      <c r="B1030" s="161" t="s">
        <v>1274</v>
      </c>
      <c r="C1030" s="161" t="s">
        <v>1121</v>
      </c>
      <c r="D1030" s="161" t="s">
        <v>851</v>
      </c>
      <c r="E1030" s="162" t="n">
        <v>85225</v>
      </c>
    </row>
    <row outlineLevel="0" r="1031">
      <c r="A1031" s="160" t="s">
        <v>1247</v>
      </c>
      <c r="B1031" s="161" t="s">
        <v>1274</v>
      </c>
      <c r="C1031" s="161" t="s">
        <v>1248</v>
      </c>
      <c r="D1031" s="161" t="s">
        <v>851</v>
      </c>
      <c r="E1031" s="162" t="n">
        <v>85225</v>
      </c>
    </row>
    <row outlineLevel="0" r="1032">
      <c r="A1032" s="160" t="s">
        <v>1211</v>
      </c>
      <c r="B1032" s="161" t="s">
        <v>1274</v>
      </c>
      <c r="C1032" s="161" t="s">
        <v>1248</v>
      </c>
      <c r="D1032" s="161" t="s">
        <v>1212</v>
      </c>
      <c r="E1032" s="162" t="n">
        <v>85225</v>
      </c>
    </row>
    <row outlineLevel="0" r="1033">
      <c r="A1033" s="160" t="s">
        <v>1243</v>
      </c>
      <c r="B1033" s="161" t="s">
        <v>1274</v>
      </c>
      <c r="C1033" s="161" t="s">
        <v>1248</v>
      </c>
      <c r="D1033" s="161" t="s">
        <v>1244</v>
      </c>
      <c r="E1033" s="162" t="n">
        <v>85225</v>
      </c>
    </row>
    <row ht="89.25" outlineLevel="0" r="1034">
      <c r="A1034" s="160" t="s">
        <v>1275</v>
      </c>
      <c r="B1034" s="161" t="s">
        <v>1276</v>
      </c>
      <c r="C1034" s="161" t="s">
        <v>851</v>
      </c>
      <c r="D1034" s="161" t="s">
        <v>851</v>
      </c>
      <c r="E1034" s="162" t="n">
        <v>150000</v>
      </c>
    </row>
    <row ht="25.5" outlineLevel="0" r="1035">
      <c r="A1035" s="160" t="s">
        <v>1120</v>
      </c>
      <c r="B1035" s="161" t="s">
        <v>1276</v>
      </c>
      <c r="C1035" s="161" t="s">
        <v>1121</v>
      </c>
      <c r="D1035" s="161" t="s">
        <v>851</v>
      </c>
      <c r="E1035" s="162" t="n">
        <v>150000</v>
      </c>
    </row>
    <row outlineLevel="0" r="1036">
      <c r="A1036" s="160" t="s">
        <v>1247</v>
      </c>
      <c r="B1036" s="161" t="s">
        <v>1276</v>
      </c>
      <c r="C1036" s="161" t="s">
        <v>1248</v>
      </c>
      <c r="D1036" s="161" t="s">
        <v>851</v>
      </c>
      <c r="E1036" s="162" t="n">
        <v>150000</v>
      </c>
    </row>
    <row outlineLevel="0" r="1037">
      <c r="A1037" s="160" t="s">
        <v>1211</v>
      </c>
      <c r="B1037" s="161" t="s">
        <v>1276</v>
      </c>
      <c r="C1037" s="161" t="s">
        <v>1248</v>
      </c>
      <c r="D1037" s="161" t="s">
        <v>1212</v>
      </c>
      <c r="E1037" s="162" t="n">
        <v>150000</v>
      </c>
    </row>
    <row outlineLevel="0" r="1038">
      <c r="A1038" s="160" t="s">
        <v>1243</v>
      </c>
      <c r="B1038" s="161" t="s">
        <v>1276</v>
      </c>
      <c r="C1038" s="161" t="s">
        <v>1248</v>
      </c>
      <c r="D1038" s="161" t="s">
        <v>1244</v>
      </c>
      <c r="E1038" s="162" t="n">
        <v>150000</v>
      </c>
    </row>
    <row ht="63.75" outlineLevel="0" r="1039">
      <c r="A1039" s="160" t="s">
        <v>1229</v>
      </c>
      <c r="B1039" s="161" t="s">
        <v>1230</v>
      </c>
      <c r="C1039" s="161" t="s">
        <v>851</v>
      </c>
      <c r="D1039" s="161" t="s">
        <v>851</v>
      </c>
      <c r="E1039" s="162" t="n">
        <v>23906840</v>
      </c>
    </row>
    <row ht="25.5" outlineLevel="0" r="1040">
      <c r="A1040" s="160" t="s">
        <v>872</v>
      </c>
      <c r="B1040" s="161" t="s">
        <v>1230</v>
      </c>
      <c r="C1040" s="161" t="s">
        <v>873</v>
      </c>
      <c r="D1040" s="161" t="s">
        <v>851</v>
      </c>
      <c r="E1040" s="162" t="n">
        <v>20236840</v>
      </c>
    </row>
    <row ht="25.5" outlineLevel="0" r="1041">
      <c r="A1041" s="160" t="s">
        <v>874</v>
      </c>
      <c r="B1041" s="161" t="s">
        <v>1230</v>
      </c>
      <c r="C1041" s="161" t="s">
        <v>875</v>
      </c>
      <c r="D1041" s="161" t="s">
        <v>851</v>
      </c>
      <c r="E1041" s="162" t="n">
        <v>20236840</v>
      </c>
    </row>
    <row outlineLevel="0" r="1042">
      <c r="A1042" s="160" t="s">
        <v>1110</v>
      </c>
      <c r="B1042" s="161" t="s">
        <v>1230</v>
      </c>
      <c r="C1042" s="161" t="s">
        <v>875</v>
      </c>
      <c r="D1042" s="161" t="s">
        <v>1111</v>
      </c>
      <c r="E1042" s="162" t="n">
        <v>20236840</v>
      </c>
    </row>
    <row outlineLevel="0" r="1043">
      <c r="A1043" s="160" t="s">
        <v>1112</v>
      </c>
      <c r="B1043" s="161" t="s">
        <v>1230</v>
      </c>
      <c r="C1043" s="161" t="s">
        <v>875</v>
      </c>
      <c r="D1043" s="161" t="s">
        <v>1113</v>
      </c>
      <c r="E1043" s="162" t="n">
        <v>20236840</v>
      </c>
    </row>
    <row ht="25.5" outlineLevel="0" r="1044">
      <c r="A1044" s="160" t="s">
        <v>1143</v>
      </c>
      <c r="B1044" s="161" t="s">
        <v>1230</v>
      </c>
      <c r="C1044" s="161" t="s">
        <v>1144</v>
      </c>
      <c r="D1044" s="161" t="s">
        <v>851</v>
      </c>
      <c r="E1044" s="162" t="n">
        <v>3670000</v>
      </c>
    </row>
    <row outlineLevel="0" r="1045">
      <c r="A1045" s="160" t="s">
        <v>1145</v>
      </c>
      <c r="B1045" s="161" t="s">
        <v>1230</v>
      </c>
      <c r="C1045" s="161" t="s">
        <v>619</v>
      </c>
      <c r="D1045" s="161" t="s">
        <v>851</v>
      </c>
      <c r="E1045" s="162" t="n">
        <v>3670000</v>
      </c>
    </row>
    <row outlineLevel="0" r="1046">
      <c r="A1046" s="160" t="s">
        <v>1110</v>
      </c>
      <c r="B1046" s="161" t="s">
        <v>1230</v>
      </c>
      <c r="C1046" s="161" t="s">
        <v>619</v>
      </c>
      <c r="D1046" s="161" t="s">
        <v>1111</v>
      </c>
      <c r="E1046" s="162" t="n">
        <v>3670000</v>
      </c>
    </row>
    <row outlineLevel="0" r="1047">
      <c r="A1047" s="160" t="s">
        <v>1112</v>
      </c>
      <c r="B1047" s="161" t="s">
        <v>1230</v>
      </c>
      <c r="C1047" s="161" t="s">
        <v>619</v>
      </c>
      <c r="D1047" s="161" t="s">
        <v>1113</v>
      </c>
      <c r="E1047" s="162" t="n">
        <v>3670000</v>
      </c>
    </row>
    <row ht="63.75" outlineLevel="0" r="1048">
      <c r="A1048" s="160" t="s">
        <v>1378</v>
      </c>
      <c r="B1048" s="161" t="s">
        <v>1379</v>
      </c>
      <c r="C1048" s="161" t="s">
        <v>851</v>
      </c>
      <c r="D1048" s="161" t="s">
        <v>851</v>
      </c>
      <c r="E1048" s="162" t="n">
        <v>50000</v>
      </c>
    </row>
    <row ht="25.5" outlineLevel="0" r="1049">
      <c r="A1049" s="160" t="s">
        <v>1120</v>
      </c>
      <c r="B1049" s="161" t="s">
        <v>1379</v>
      </c>
      <c r="C1049" s="161" t="s">
        <v>1121</v>
      </c>
      <c r="D1049" s="161" t="s">
        <v>851</v>
      </c>
      <c r="E1049" s="162" t="n">
        <v>50000</v>
      </c>
    </row>
    <row outlineLevel="0" r="1050">
      <c r="A1050" s="160" t="s">
        <v>1247</v>
      </c>
      <c r="B1050" s="161" t="s">
        <v>1379</v>
      </c>
      <c r="C1050" s="161" t="s">
        <v>1248</v>
      </c>
      <c r="D1050" s="161" t="s">
        <v>851</v>
      </c>
      <c r="E1050" s="162" t="n">
        <v>50000</v>
      </c>
    </row>
    <row outlineLevel="0" r="1051">
      <c r="A1051" s="160" t="s">
        <v>1110</v>
      </c>
      <c r="B1051" s="161" t="s">
        <v>1379</v>
      </c>
      <c r="C1051" s="161" t="s">
        <v>1248</v>
      </c>
      <c r="D1051" s="161" t="s">
        <v>1111</v>
      </c>
      <c r="E1051" s="162" t="n">
        <v>50000</v>
      </c>
    </row>
    <row outlineLevel="0" r="1052">
      <c r="A1052" s="160" t="s">
        <v>1112</v>
      </c>
      <c r="B1052" s="161" t="s">
        <v>1379</v>
      </c>
      <c r="C1052" s="161" t="s">
        <v>1248</v>
      </c>
      <c r="D1052" s="161" t="s">
        <v>1113</v>
      </c>
      <c r="E1052" s="162" t="n">
        <v>50000</v>
      </c>
    </row>
    <row ht="63.75" outlineLevel="0" r="1053">
      <c r="A1053" s="160" t="s">
        <v>1380</v>
      </c>
      <c r="B1053" s="161" t="s">
        <v>1381</v>
      </c>
      <c r="C1053" s="161" t="s">
        <v>851</v>
      </c>
      <c r="D1053" s="161" t="s">
        <v>851</v>
      </c>
      <c r="E1053" s="162" t="n">
        <v>100000</v>
      </c>
    </row>
    <row ht="25.5" outlineLevel="0" r="1054">
      <c r="A1054" s="160" t="s">
        <v>1120</v>
      </c>
      <c r="B1054" s="161" t="s">
        <v>1381</v>
      </c>
      <c r="C1054" s="161" t="s">
        <v>1121</v>
      </c>
      <c r="D1054" s="161" t="s">
        <v>851</v>
      </c>
      <c r="E1054" s="162" t="n">
        <v>100000</v>
      </c>
    </row>
    <row outlineLevel="0" r="1055">
      <c r="A1055" s="160" t="s">
        <v>1247</v>
      </c>
      <c r="B1055" s="161" t="s">
        <v>1381</v>
      </c>
      <c r="C1055" s="161" t="s">
        <v>1248</v>
      </c>
      <c r="D1055" s="161" t="s">
        <v>851</v>
      </c>
      <c r="E1055" s="162" t="n">
        <v>100000</v>
      </c>
    </row>
    <row outlineLevel="0" r="1056">
      <c r="A1056" s="160" t="s">
        <v>1110</v>
      </c>
      <c r="B1056" s="161" t="s">
        <v>1381</v>
      </c>
      <c r="C1056" s="161" t="s">
        <v>1248</v>
      </c>
      <c r="D1056" s="161" t="s">
        <v>1111</v>
      </c>
      <c r="E1056" s="162" t="n">
        <v>100000</v>
      </c>
    </row>
    <row outlineLevel="0" r="1057">
      <c r="A1057" s="160" t="s">
        <v>1112</v>
      </c>
      <c r="B1057" s="161" t="s">
        <v>1381</v>
      </c>
      <c r="C1057" s="161" t="s">
        <v>1248</v>
      </c>
      <c r="D1057" s="161" t="s">
        <v>1113</v>
      </c>
      <c r="E1057" s="162" t="n">
        <v>100000</v>
      </c>
    </row>
    <row outlineLevel="0" r="1058">
      <c r="A1058" s="160" t="s">
        <v>1277</v>
      </c>
      <c r="B1058" s="161" t="s">
        <v>1278</v>
      </c>
      <c r="C1058" s="161" t="s">
        <v>851</v>
      </c>
      <c r="D1058" s="161" t="s">
        <v>851</v>
      </c>
      <c r="E1058" s="162" t="n">
        <v>20939314</v>
      </c>
    </row>
    <row ht="25.5" outlineLevel="0" r="1059">
      <c r="A1059" s="160" t="s">
        <v>1279</v>
      </c>
      <c r="B1059" s="161" t="s">
        <v>1280</v>
      </c>
      <c r="C1059" s="161" t="s">
        <v>851</v>
      </c>
      <c r="D1059" s="161" t="s">
        <v>851</v>
      </c>
      <c r="E1059" s="162" t="n">
        <v>4221925</v>
      </c>
    </row>
    <row ht="63.75" outlineLevel="0" r="1060">
      <c r="A1060" s="160" t="s">
        <v>1281</v>
      </c>
      <c r="B1060" s="161" t="s">
        <v>1282</v>
      </c>
      <c r="C1060" s="161" t="s">
        <v>851</v>
      </c>
      <c r="D1060" s="161" t="s">
        <v>851</v>
      </c>
      <c r="E1060" s="162" t="n">
        <v>511750</v>
      </c>
    </row>
    <row ht="25.5" outlineLevel="0" r="1061">
      <c r="A1061" s="160" t="s">
        <v>1120</v>
      </c>
      <c r="B1061" s="161" t="s">
        <v>1282</v>
      </c>
      <c r="C1061" s="161" t="s">
        <v>1121</v>
      </c>
      <c r="D1061" s="161" t="s">
        <v>851</v>
      </c>
      <c r="E1061" s="162" t="n">
        <v>511750</v>
      </c>
    </row>
    <row outlineLevel="0" r="1062">
      <c r="A1062" s="160" t="s">
        <v>1247</v>
      </c>
      <c r="B1062" s="161" t="s">
        <v>1282</v>
      </c>
      <c r="C1062" s="161" t="s">
        <v>1248</v>
      </c>
      <c r="D1062" s="161" t="s">
        <v>851</v>
      </c>
      <c r="E1062" s="162" t="n">
        <v>511750</v>
      </c>
    </row>
    <row outlineLevel="0" r="1063">
      <c r="A1063" s="160" t="s">
        <v>1211</v>
      </c>
      <c r="B1063" s="161" t="s">
        <v>1282</v>
      </c>
      <c r="C1063" s="161" t="s">
        <v>1248</v>
      </c>
      <c r="D1063" s="161" t="s">
        <v>1212</v>
      </c>
      <c r="E1063" s="162" t="n">
        <v>511750</v>
      </c>
    </row>
    <row outlineLevel="0" r="1064">
      <c r="A1064" s="160" t="s">
        <v>1219</v>
      </c>
      <c r="B1064" s="161" t="s">
        <v>1282</v>
      </c>
      <c r="C1064" s="161" t="s">
        <v>1248</v>
      </c>
      <c r="D1064" s="161" t="s">
        <v>1220</v>
      </c>
      <c r="E1064" s="162" t="n">
        <v>511750</v>
      </c>
    </row>
    <row ht="51" outlineLevel="0" r="1065">
      <c r="A1065" s="160" t="s">
        <v>1283</v>
      </c>
      <c r="B1065" s="161" t="s">
        <v>1284</v>
      </c>
      <c r="C1065" s="161" t="s">
        <v>851</v>
      </c>
      <c r="D1065" s="161" t="s">
        <v>851</v>
      </c>
      <c r="E1065" s="162" t="n">
        <v>1210175</v>
      </c>
    </row>
    <row ht="25.5" outlineLevel="0" r="1066">
      <c r="A1066" s="160" t="s">
        <v>1120</v>
      </c>
      <c r="B1066" s="161" t="s">
        <v>1284</v>
      </c>
      <c r="C1066" s="161" t="s">
        <v>1121</v>
      </c>
      <c r="D1066" s="161" t="s">
        <v>851</v>
      </c>
      <c r="E1066" s="162" t="n">
        <v>1210175</v>
      </c>
    </row>
    <row outlineLevel="0" r="1067">
      <c r="A1067" s="160" t="s">
        <v>1247</v>
      </c>
      <c r="B1067" s="161" t="s">
        <v>1284</v>
      </c>
      <c r="C1067" s="161" t="s">
        <v>1248</v>
      </c>
      <c r="D1067" s="161" t="s">
        <v>851</v>
      </c>
      <c r="E1067" s="162" t="n">
        <v>1210175</v>
      </c>
    </row>
    <row outlineLevel="0" r="1068">
      <c r="A1068" s="160" t="s">
        <v>1211</v>
      </c>
      <c r="B1068" s="161" t="s">
        <v>1284</v>
      </c>
      <c r="C1068" s="161" t="s">
        <v>1248</v>
      </c>
      <c r="D1068" s="161" t="s">
        <v>1212</v>
      </c>
      <c r="E1068" s="162" t="n">
        <v>1210175</v>
      </c>
    </row>
    <row outlineLevel="0" r="1069">
      <c r="A1069" s="160" t="s">
        <v>1219</v>
      </c>
      <c r="B1069" s="161" t="s">
        <v>1284</v>
      </c>
      <c r="C1069" s="161" t="s">
        <v>1248</v>
      </c>
      <c r="D1069" s="161" t="s">
        <v>1220</v>
      </c>
      <c r="E1069" s="162" t="n">
        <v>1210175</v>
      </c>
    </row>
    <row ht="102" outlineLevel="0" r="1070">
      <c r="A1070" s="160" t="s">
        <v>1697</v>
      </c>
      <c r="B1070" s="161" t="s">
        <v>1698</v>
      </c>
      <c r="C1070" s="161" t="s">
        <v>851</v>
      </c>
      <c r="D1070" s="161" t="s">
        <v>851</v>
      </c>
      <c r="E1070" s="162" t="n">
        <v>2500000</v>
      </c>
    </row>
    <row outlineLevel="0" r="1071">
      <c r="A1071" s="160" t="s">
        <v>1679</v>
      </c>
      <c r="B1071" s="161" t="s">
        <v>1698</v>
      </c>
      <c r="C1071" s="161" t="s">
        <v>1680</v>
      </c>
      <c r="D1071" s="161" t="s">
        <v>851</v>
      </c>
      <c r="E1071" s="162" t="n">
        <v>2500000</v>
      </c>
    </row>
    <row outlineLevel="0" r="1072">
      <c r="A1072" s="160" t="s">
        <v>775</v>
      </c>
      <c r="B1072" s="161" t="s">
        <v>1698</v>
      </c>
      <c r="C1072" s="161" t="s">
        <v>1691</v>
      </c>
      <c r="D1072" s="161" t="s">
        <v>851</v>
      </c>
      <c r="E1072" s="162" t="n">
        <v>2500000</v>
      </c>
    </row>
    <row outlineLevel="0" r="1073">
      <c r="A1073" s="160" t="s">
        <v>1211</v>
      </c>
      <c r="B1073" s="161" t="s">
        <v>1698</v>
      </c>
      <c r="C1073" s="161" t="s">
        <v>1691</v>
      </c>
      <c r="D1073" s="161" t="s">
        <v>1212</v>
      </c>
      <c r="E1073" s="162" t="n">
        <v>2500000</v>
      </c>
    </row>
    <row outlineLevel="0" r="1074">
      <c r="A1074" s="160" t="s">
        <v>1219</v>
      </c>
      <c r="B1074" s="161" t="s">
        <v>1698</v>
      </c>
      <c r="C1074" s="161" t="s">
        <v>1691</v>
      </c>
      <c r="D1074" s="161" t="s">
        <v>1220</v>
      </c>
      <c r="E1074" s="162" t="n">
        <v>2500000</v>
      </c>
    </row>
    <row ht="25.5" outlineLevel="0" r="1075">
      <c r="A1075" s="160" t="s">
        <v>1285</v>
      </c>
      <c r="B1075" s="161" t="s">
        <v>1286</v>
      </c>
      <c r="C1075" s="161" t="s">
        <v>851</v>
      </c>
      <c r="D1075" s="161" t="s">
        <v>851</v>
      </c>
      <c r="E1075" s="162" t="n">
        <v>308100</v>
      </c>
    </row>
    <row ht="38.25" outlineLevel="0" r="1076">
      <c r="A1076" s="160" t="s">
        <v>1287</v>
      </c>
      <c r="B1076" s="161" t="s">
        <v>1288</v>
      </c>
      <c r="C1076" s="161" t="s">
        <v>851</v>
      </c>
      <c r="D1076" s="161" t="s">
        <v>851</v>
      </c>
      <c r="E1076" s="162" t="n">
        <v>205100</v>
      </c>
    </row>
    <row ht="25.5" outlineLevel="0" r="1077">
      <c r="A1077" s="160" t="s">
        <v>1120</v>
      </c>
      <c r="B1077" s="161" t="s">
        <v>1288</v>
      </c>
      <c r="C1077" s="161" t="s">
        <v>1121</v>
      </c>
      <c r="D1077" s="161" t="s">
        <v>851</v>
      </c>
      <c r="E1077" s="162" t="n">
        <v>205100</v>
      </c>
    </row>
    <row outlineLevel="0" r="1078">
      <c r="A1078" s="160" t="s">
        <v>1247</v>
      </c>
      <c r="B1078" s="161" t="s">
        <v>1288</v>
      </c>
      <c r="C1078" s="161" t="s">
        <v>1248</v>
      </c>
      <c r="D1078" s="161" t="s">
        <v>851</v>
      </c>
      <c r="E1078" s="162" t="n">
        <v>205100</v>
      </c>
    </row>
    <row outlineLevel="0" r="1079">
      <c r="A1079" s="160" t="s">
        <v>1211</v>
      </c>
      <c r="B1079" s="161" t="s">
        <v>1288</v>
      </c>
      <c r="C1079" s="161" t="s">
        <v>1248</v>
      </c>
      <c r="D1079" s="161" t="s">
        <v>1212</v>
      </c>
      <c r="E1079" s="162" t="n">
        <v>205100</v>
      </c>
    </row>
    <row outlineLevel="0" r="1080">
      <c r="A1080" s="160" t="s">
        <v>1219</v>
      </c>
      <c r="B1080" s="161" t="s">
        <v>1288</v>
      </c>
      <c r="C1080" s="161" t="s">
        <v>1248</v>
      </c>
      <c r="D1080" s="161" t="s">
        <v>1220</v>
      </c>
      <c r="E1080" s="162" t="n">
        <v>205100</v>
      </c>
    </row>
    <row ht="76.5" outlineLevel="0" r="1081">
      <c r="A1081" s="160" t="s">
        <v>1289</v>
      </c>
      <c r="B1081" s="161" t="s">
        <v>1290</v>
      </c>
      <c r="C1081" s="161" t="s">
        <v>851</v>
      </c>
      <c r="D1081" s="161" t="s">
        <v>851</v>
      </c>
      <c r="E1081" s="162" t="n">
        <v>20000</v>
      </c>
    </row>
    <row ht="25.5" outlineLevel="0" r="1082">
      <c r="A1082" s="160" t="s">
        <v>1120</v>
      </c>
      <c r="B1082" s="161" t="s">
        <v>1290</v>
      </c>
      <c r="C1082" s="161" t="s">
        <v>1121</v>
      </c>
      <c r="D1082" s="161" t="s">
        <v>851</v>
      </c>
      <c r="E1082" s="162" t="n">
        <v>20000</v>
      </c>
    </row>
    <row outlineLevel="0" r="1083">
      <c r="A1083" s="160" t="s">
        <v>1247</v>
      </c>
      <c r="B1083" s="161" t="s">
        <v>1290</v>
      </c>
      <c r="C1083" s="161" t="s">
        <v>1248</v>
      </c>
      <c r="D1083" s="161" t="s">
        <v>851</v>
      </c>
      <c r="E1083" s="162" t="n">
        <v>20000</v>
      </c>
    </row>
    <row outlineLevel="0" r="1084">
      <c r="A1084" s="160" t="s">
        <v>1211</v>
      </c>
      <c r="B1084" s="161" t="s">
        <v>1290</v>
      </c>
      <c r="C1084" s="161" t="s">
        <v>1248</v>
      </c>
      <c r="D1084" s="161" t="s">
        <v>1212</v>
      </c>
      <c r="E1084" s="162" t="n">
        <v>20000</v>
      </c>
    </row>
    <row outlineLevel="0" r="1085">
      <c r="A1085" s="160" t="s">
        <v>1219</v>
      </c>
      <c r="B1085" s="161" t="s">
        <v>1290</v>
      </c>
      <c r="C1085" s="161" t="s">
        <v>1248</v>
      </c>
      <c r="D1085" s="161" t="s">
        <v>1220</v>
      </c>
      <c r="E1085" s="162" t="n">
        <v>20000</v>
      </c>
    </row>
    <row ht="51" outlineLevel="0" r="1086">
      <c r="A1086" s="160" t="s">
        <v>1291</v>
      </c>
      <c r="B1086" s="161" t="s">
        <v>1292</v>
      </c>
      <c r="C1086" s="161" t="s">
        <v>851</v>
      </c>
      <c r="D1086" s="161" t="s">
        <v>851</v>
      </c>
      <c r="E1086" s="162" t="n">
        <v>83000</v>
      </c>
    </row>
    <row ht="25.5" outlineLevel="0" r="1087">
      <c r="A1087" s="160" t="s">
        <v>1120</v>
      </c>
      <c r="B1087" s="161" t="s">
        <v>1292</v>
      </c>
      <c r="C1087" s="161" t="s">
        <v>1121</v>
      </c>
      <c r="D1087" s="161" t="s">
        <v>851</v>
      </c>
      <c r="E1087" s="162" t="n">
        <v>83000</v>
      </c>
    </row>
    <row outlineLevel="0" r="1088">
      <c r="A1088" s="160" t="s">
        <v>1247</v>
      </c>
      <c r="B1088" s="161" t="s">
        <v>1292</v>
      </c>
      <c r="C1088" s="161" t="s">
        <v>1248</v>
      </c>
      <c r="D1088" s="161" t="s">
        <v>851</v>
      </c>
      <c r="E1088" s="162" t="n">
        <v>83000</v>
      </c>
    </row>
    <row outlineLevel="0" r="1089">
      <c r="A1089" s="160" t="s">
        <v>1211</v>
      </c>
      <c r="B1089" s="161" t="s">
        <v>1292</v>
      </c>
      <c r="C1089" s="161" t="s">
        <v>1248</v>
      </c>
      <c r="D1089" s="161" t="s">
        <v>1212</v>
      </c>
      <c r="E1089" s="162" t="n">
        <v>83000</v>
      </c>
    </row>
    <row outlineLevel="0" r="1090">
      <c r="A1090" s="160" t="s">
        <v>1219</v>
      </c>
      <c r="B1090" s="161" t="s">
        <v>1292</v>
      </c>
      <c r="C1090" s="161" t="s">
        <v>1248</v>
      </c>
      <c r="D1090" s="161" t="s">
        <v>1220</v>
      </c>
      <c r="E1090" s="162" t="n">
        <v>83000</v>
      </c>
    </row>
    <row ht="25.5" outlineLevel="0" r="1091">
      <c r="A1091" s="160" t="s">
        <v>1433</v>
      </c>
      <c r="B1091" s="161" t="s">
        <v>1434</v>
      </c>
      <c r="C1091" s="161" t="s">
        <v>851</v>
      </c>
      <c r="D1091" s="161" t="s">
        <v>851</v>
      </c>
      <c r="E1091" s="162" t="n">
        <v>3498120</v>
      </c>
    </row>
    <row ht="63.75" outlineLevel="0" r="1092">
      <c r="A1092" s="160" t="s">
        <v>1435</v>
      </c>
      <c r="B1092" s="161" t="s">
        <v>1436</v>
      </c>
      <c r="C1092" s="161" t="s">
        <v>851</v>
      </c>
      <c r="D1092" s="161" t="s">
        <v>851</v>
      </c>
      <c r="E1092" s="162" t="n">
        <v>3498120</v>
      </c>
    </row>
    <row outlineLevel="0" r="1093">
      <c r="A1093" s="160" t="s">
        <v>969</v>
      </c>
      <c r="B1093" s="161" t="s">
        <v>1436</v>
      </c>
      <c r="C1093" s="161" t="s">
        <v>970</v>
      </c>
      <c r="D1093" s="161" t="s">
        <v>851</v>
      </c>
      <c r="E1093" s="162" t="n">
        <v>3498120</v>
      </c>
    </row>
    <row ht="25.5" outlineLevel="0" r="1094">
      <c r="A1094" s="160" t="s">
        <v>1151</v>
      </c>
      <c r="B1094" s="161" t="s">
        <v>1436</v>
      </c>
      <c r="C1094" s="161" t="s">
        <v>1152</v>
      </c>
      <c r="D1094" s="161" t="s">
        <v>851</v>
      </c>
      <c r="E1094" s="162" t="n">
        <v>3498120</v>
      </c>
    </row>
    <row outlineLevel="0" r="1095">
      <c r="A1095" s="160" t="s">
        <v>1126</v>
      </c>
      <c r="B1095" s="161" t="s">
        <v>1436</v>
      </c>
      <c r="C1095" s="161" t="s">
        <v>1152</v>
      </c>
      <c r="D1095" s="161" t="s">
        <v>1127</v>
      </c>
      <c r="E1095" s="162" t="n">
        <v>3498120</v>
      </c>
    </row>
    <row outlineLevel="0" r="1096">
      <c r="A1096" s="160" t="s">
        <v>1135</v>
      </c>
      <c r="B1096" s="161" t="s">
        <v>1436</v>
      </c>
      <c r="C1096" s="161" t="s">
        <v>1152</v>
      </c>
      <c r="D1096" s="161" t="s">
        <v>1136</v>
      </c>
      <c r="E1096" s="162" t="n">
        <v>3498120</v>
      </c>
    </row>
    <row ht="25.5" outlineLevel="0" r="1097">
      <c r="A1097" s="160" t="s">
        <v>1018</v>
      </c>
      <c r="B1097" s="161" t="s">
        <v>1293</v>
      </c>
      <c r="C1097" s="161" t="s">
        <v>851</v>
      </c>
      <c r="D1097" s="161" t="s">
        <v>851</v>
      </c>
      <c r="E1097" s="162" t="n">
        <v>12760444</v>
      </c>
    </row>
    <row ht="76.5" outlineLevel="0" r="1098">
      <c r="A1098" s="160" t="s">
        <v>1294</v>
      </c>
      <c r="B1098" s="161" t="s">
        <v>1295</v>
      </c>
      <c r="C1098" s="161" t="s">
        <v>851</v>
      </c>
      <c r="D1098" s="161" t="s">
        <v>851</v>
      </c>
      <c r="E1098" s="162" t="n">
        <v>716100</v>
      </c>
    </row>
    <row ht="25.5" outlineLevel="0" r="1099">
      <c r="A1099" s="160" t="s">
        <v>1120</v>
      </c>
      <c r="B1099" s="161" t="s">
        <v>1295</v>
      </c>
      <c r="C1099" s="161" t="s">
        <v>1121</v>
      </c>
      <c r="D1099" s="161" t="s">
        <v>851</v>
      </c>
      <c r="E1099" s="162" t="n">
        <v>716100</v>
      </c>
    </row>
    <row outlineLevel="0" r="1100">
      <c r="A1100" s="160" t="s">
        <v>1247</v>
      </c>
      <c r="B1100" s="161" t="s">
        <v>1295</v>
      </c>
      <c r="C1100" s="161" t="s">
        <v>1248</v>
      </c>
      <c r="D1100" s="161" t="s">
        <v>851</v>
      </c>
      <c r="E1100" s="162" t="n">
        <v>716100</v>
      </c>
    </row>
    <row outlineLevel="0" r="1101">
      <c r="A1101" s="160" t="s">
        <v>1211</v>
      </c>
      <c r="B1101" s="161" t="s">
        <v>1295</v>
      </c>
      <c r="C1101" s="161" t="s">
        <v>1248</v>
      </c>
      <c r="D1101" s="161" t="s">
        <v>1212</v>
      </c>
      <c r="E1101" s="162" t="n">
        <v>716100</v>
      </c>
    </row>
    <row outlineLevel="0" r="1102">
      <c r="A1102" s="160" t="s">
        <v>1219</v>
      </c>
      <c r="B1102" s="161" t="s">
        <v>1295</v>
      </c>
      <c r="C1102" s="161" t="s">
        <v>1248</v>
      </c>
      <c r="D1102" s="161" t="s">
        <v>1220</v>
      </c>
      <c r="E1102" s="162" t="n">
        <v>716100</v>
      </c>
    </row>
    <row ht="114.75" outlineLevel="0" r="1103">
      <c r="A1103" s="160" t="s">
        <v>1296</v>
      </c>
      <c r="B1103" s="161" t="s">
        <v>1297</v>
      </c>
      <c r="C1103" s="161" t="s">
        <v>851</v>
      </c>
      <c r="D1103" s="161" t="s">
        <v>851</v>
      </c>
      <c r="E1103" s="162" t="n">
        <v>206600</v>
      </c>
    </row>
    <row ht="25.5" outlineLevel="0" r="1104">
      <c r="A1104" s="160" t="s">
        <v>1120</v>
      </c>
      <c r="B1104" s="161" t="s">
        <v>1297</v>
      </c>
      <c r="C1104" s="161" t="s">
        <v>1121</v>
      </c>
      <c r="D1104" s="161" t="s">
        <v>851</v>
      </c>
      <c r="E1104" s="162" t="n">
        <v>206600</v>
      </c>
    </row>
    <row outlineLevel="0" r="1105">
      <c r="A1105" s="160" t="s">
        <v>1247</v>
      </c>
      <c r="B1105" s="161" t="s">
        <v>1297</v>
      </c>
      <c r="C1105" s="161" t="s">
        <v>1248</v>
      </c>
      <c r="D1105" s="161" t="s">
        <v>851</v>
      </c>
      <c r="E1105" s="162" t="n">
        <v>206600</v>
      </c>
    </row>
    <row outlineLevel="0" r="1106">
      <c r="A1106" s="160" t="s">
        <v>1211</v>
      </c>
      <c r="B1106" s="161" t="s">
        <v>1297</v>
      </c>
      <c r="C1106" s="161" t="s">
        <v>1248</v>
      </c>
      <c r="D1106" s="161" t="s">
        <v>1212</v>
      </c>
      <c r="E1106" s="162" t="n">
        <v>206600</v>
      </c>
    </row>
    <row outlineLevel="0" r="1107">
      <c r="A1107" s="160" t="s">
        <v>1219</v>
      </c>
      <c r="B1107" s="161" t="s">
        <v>1297</v>
      </c>
      <c r="C1107" s="161" t="s">
        <v>1248</v>
      </c>
      <c r="D1107" s="161" t="s">
        <v>1220</v>
      </c>
      <c r="E1107" s="162" t="n">
        <v>206600</v>
      </c>
    </row>
    <row ht="76.5" outlineLevel="0" r="1108">
      <c r="A1108" s="160" t="s">
        <v>1298</v>
      </c>
      <c r="B1108" s="161" t="s">
        <v>1299</v>
      </c>
      <c r="C1108" s="161" t="s">
        <v>851</v>
      </c>
      <c r="D1108" s="161" t="s">
        <v>851</v>
      </c>
      <c r="E1108" s="162" t="n">
        <v>686261</v>
      </c>
    </row>
    <row ht="25.5" outlineLevel="0" r="1109">
      <c r="A1109" s="160" t="s">
        <v>1120</v>
      </c>
      <c r="B1109" s="161" t="s">
        <v>1299</v>
      </c>
      <c r="C1109" s="161" t="s">
        <v>1121</v>
      </c>
      <c r="D1109" s="161" t="s">
        <v>851</v>
      </c>
      <c r="E1109" s="162" t="n">
        <v>686261</v>
      </c>
    </row>
    <row outlineLevel="0" r="1110">
      <c r="A1110" s="160" t="s">
        <v>1247</v>
      </c>
      <c r="B1110" s="161" t="s">
        <v>1299</v>
      </c>
      <c r="C1110" s="161" t="s">
        <v>1248</v>
      </c>
      <c r="D1110" s="161" t="s">
        <v>851</v>
      </c>
      <c r="E1110" s="162" t="n">
        <v>686261</v>
      </c>
    </row>
    <row outlineLevel="0" r="1111">
      <c r="A1111" s="160" t="s">
        <v>1211</v>
      </c>
      <c r="B1111" s="161" t="s">
        <v>1299</v>
      </c>
      <c r="C1111" s="161" t="s">
        <v>1248</v>
      </c>
      <c r="D1111" s="161" t="s">
        <v>1212</v>
      </c>
      <c r="E1111" s="162" t="n">
        <v>686261</v>
      </c>
    </row>
    <row outlineLevel="0" r="1112">
      <c r="A1112" s="160" t="s">
        <v>1219</v>
      </c>
      <c r="B1112" s="161" t="s">
        <v>1299</v>
      </c>
      <c r="C1112" s="161" t="s">
        <v>1248</v>
      </c>
      <c r="D1112" s="161" t="s">
        <v>1220</v>
      </c>
      <c r="E1112" s="162" t="n">
        <v>686261</v>
      </c>
    </row>
    <row ht="89.25" outlineLevel="0" r="1113">
      <c r="A1113" s="160" t="s">
        <v>1300</v>
      </c>
      <c r="B1113" s="161" t="s">
        <v>1301</v>
      </c>
      <c r="C1113" s="161" t="s">
        <v>851</v>
      </c>
      <c r="D1113" s="161" t="s">
        <v>851</v>
      </c>
      <c r="E1113" s="162" t="n">
        <v>6673583</v>
      </c>
    </row>
    <row ht="25.5" outlineLevel="0" r="1114">
      <c r="A1114" s="160" t="s">
        <v>1120</v>
      </c>
      <c r="B1114" s="161" t="s">
        <v>1301</v>
      </c>
      <c r="C1114" s="161" t="s">
        <v>1121</v>
      </c>
      <c r="D1114" s="161" t="s">
        <v>851</v>
      </c>
      <c r="E1114" s="162" t="n">
        <v>6673583</v>
      </c>
    </row>
    <row outlineLevel="0" r="1115">
      <c r="A1115" s="160" t="s">
        <v>1247</v>
      </c>
      <c r="B1115" s="161" t="s">
        <v>1301</v>
      </c>
      <c r="C1115" s="161" t="s">
        <v>1248</v>
      </c>
      <c r="D1115" s="161" t="s">
        <v>851</v>
      </c>
      <c r="E1115" s="162" t="n">
        <v>6673583</v>
      </c>
    </row>
    <row outlineLevel="0" r="1116">
      <c r="A1116" s="160" t="s">
        <v>1211</v>
      </c>
      <c r="B1116" s="161" t="s">
        <v>1301</v>
      </c>
      <c r="C1116" s="161" t="s">
        <v>1248</v>
      </c>
      <c r="D1116" s="161" t="s">
        <v>1212</v>
      </c>
      <c r="E1116" s="162" t="n">
        <v>6673583</v>
      </c>
    </row>
    <row outlineLevel="0" r="1117">
      <c r="A1117" s="160" t="s">
        <v>1219</v>
      </c>
      <c r="B1117" s="161" t="s">
        <v>1301</v>
      </c>
      <c r="C1117" s="161" t="s">
        <v>1248</v>
      </c>
      <c r="D1117" s="161" t="s">
        <v>1220</v>
      </c>
      <c r="E1117" s="162" t="n">
        <v>6673583</v>
      </c>
    </row>
    <row ht="114.75" outlineLevel="0" r="1118">
      <c r="A1118" s="160" t="s">
        <v>1302</v>
      </c>
      <c r="B1118" s="161" t="s">
        <v>1303</v>
      </c>
      <c r="C1118" s="161" t="s">
        <v>851</v>
      </c>
      <c r="D1118" s="161" t="s">
        <v>851</v>
      </c>
      <c r="E1118" s="162" t="n">
        <v>2436900</v>
      </c>
    </row>
    <row ht="25.5" outlineLevel="0" r="1119">
      <c r="A1119" s="160" t="s">
        <v>1120</v>
      </c>
      <c r="B1119" s="161" t="s">
        <v>1303</v>
      </c>
      <c r="C1119" s="161" t="s">
        <v>1121</v>
      </c>
      <c r="D1119" s="161" t="s">
        <v>851</v>
      </c>
      <c r="E1119" s="162" t="n">
        <v>2436900</v>
      </c>
    </row>
    <row outlineLevel="0" r="1120">
      <c r="A1120" s="160" t="s">
        <v>1247</v>
      </c>
      <c r="B1120" s="161" t="s">
        <v>1303</v>
      </c>
      <c r="C1120" s="161" t="s">
        <v>1248</v>
      </c>
      <c r="D1120" s="161" t="s">
        <v>851</v>
      </c>
      <c r="E1120" s="162" t="n">
        <v>2436900</v>
      </c>
    </row>
    <row outlineLevel="0" r="1121">
      <c r="A1121" s="160" t="s">
        <v>1211</v>
      </c>
      <c r="B1121" s="161" t="s">
        <v>1303</v>
      </c>
      <c r="C1121" s="161" t="s">
        <v>1248</v>
      </c>
      <c r="D1121" s="161" t="s">
        <v>1212</v>
      </c>
      <c r="E1121" s="162" t="n">
        <v>2436900</v>
      </c>
    </row>
    <row outlineLevel="0" r="1122">
      <c r="A1122" s="160" t="s">
        <v>1219</v>
      </c>
      <c r="B1122" s="161" t="s">
        <v>1303</v>
      </c>
      <c r="C1122" s="161" t="s">
        <v>1248</v>
      </c>
      <c r="D1122" s="161" t="s">
        <v>1220</v>
      </c>
      <c r="E1122" s="162" t="n">
        <v>2436900</v>
      </c>
    </row>
    <row ht="89.25" outlineLevel="0" r="1123">
      <c r="A1123" s="160" t="s">
        <v>1304</v>
      </c>
      <c r="B1123" s="161" t="s">
        <v>1305</v>
      </c>
      <c r="C1123" s="161" t="s">
        <v>851</v>
      </c>
      <c r="D1123" s="161" t="s">
        <v>851</v>
      </c>
      <c r="E1123" s="162" t="n">
        <v>30000</v>
      </c>
    </row>
    <row ht="25.5" outlineLevel="0" r="1124">
      <c r="A1124" s="160" t="s">
        <v>1120</v>
      </c>
      <c r="B1124" s="161" t="s">
        <v>1305</v>
      </c>
      <c r="C1124" s="161" t="s">
        <v>1121</v>
      </c>
      <c r="D1124" s="161" t="s">
        <v>851</v>
      </c>
      <c r="E1124" s="162" t="n">
        <v>30000</v>
      </c>
    </row>
    <row outlineLevel="0" r="1125">
      <c r="A1125" s="160" t="s">
        <v>1247</v>
      </c>
      <c r="B1125" s="161" t="s">
        <v>1305</v>
      </c>
      <c r="C1125" s="161" t="s">
        <v>1248</v>
      </c>
      <c r="D1125" s="161" t="s">
        <v>851</v>
      </c>
      <c r="E1125" s="162" t="n">
        <v>30000</v>
      </c>
    </row>
    <row outlineLevel="0" r="1126">
      <c r="A1126" s="160" t="s">
        <v>1211</v>
      </c>
      <c r="B1126" s="161" t="s">
        <v>1305</v>
      </c>
      <c r="C1126" s="161" t="s">
        <v>1248</v>
      </c>
      <c r="D1126" s="161" t="s">
        <v>1212</v>
      </c>
      <c r="E1126" s="162" t="n">
        <v>30000</v>
      </c>
    </row>
    <row outlineLevel="0" r="1127">
      <c r="A1127" s="160" t="s">
        <v>1219</v>
      </c>
      <c r="B1127" s="161" t="s">
        <v>1305</v>
      </c>
      <c r="C1127" s="161" t="s">
        <v>1248</v>
      </c>
      <c r="D1127" s="161" t="s">
        <v>1220</v>
      </c>
      <c r="E1127" s="162" t="n">
        <v>30000</v>
      </c>
    </row>
    <row ht="76.5" outlineLevel="0" r="1128">
      <c r="A1128" s="160" t="s">
        <v>1306</v>
      </c>
      <c r="B1128" s="161" t="s">
        <v>1307</v>
      </c>
      <c r="C1128" s="161" t="s">
        <v>851</v>
      </c>
      <c r="D1128" s="161" t="s">
        <v>851</v>
      </c>
      <c r="E1128" s="162" t="n">
        <v>1069680</v>
      </c>
    </row>
    <row ht="25.5" outlineLevel="0" r="1129">
      <c r="A1129" s="160" t="s">
        <v>1120</v>
      </c>
      <c r="B1129" s="161" t="s">
        <v>1307</v>
      </c>
      <c r="C1129" s="161" t="s">
        <v>1121</v>
      </c>
      <c r="D1129" s="161" t="s">
        <v>851</v>
      </c>
      <c r="E1129" s="162" t="n">
        <v>1069680</v>
      </c>
    </row>
    <row outlineLevel="0" r="1130">
      <c r="A1130" s="160" t="s">
        <v>1247</v>
      </c>
      <c r="B1130" s="161" t="s">
        <v>1307</v>
      </c>
      <c r="C1130" s="161" t="s">
        <v>1248</v>
      </c>
      <c r="D1130" s="161" t="s">
        <v>851</v>
      </c>
      <c r="E1130" s="162" t="n">
        <v>1069680</v>
      </c>
    </row>
    <row outlineLevel="0" r="1131">
      <c r="A1131" s="160" t="s">
        <v>1211</v>
      </c>
      <c r="B1131" s="161" t="s">
        <v>1307</v>
      </c>
      <c r="C1131" s="161" t="s">
        <v>1248</v>
      </c>
      <c r="D1131" s="161" t="s">
        <v>1212</v>
      </c>
      <c r="E1131" s="162" t="n">
        <v>1069680</v>
      </c>
    </row>
    <row outlineLevel="0" r="1132">
      <c r="A1132" s="160" t="s">
        <v>1219</v>
      </c>
      <c r="B1132" s="161" t="s">
        <v>1307</v>
      </c>
      <c r="C1132" s="161" t="s">
        <v>1248</v>
      </c>
      <c r="D1132" s="161" t="s">
        <v>1220</v>
      </c>
      <c r="E1132" s="162" t="n">
        <v>1069680</v>
      </c>
    </row>
    <row ht="76.5" outlineLevel="0" r="1133">
      <c r="A1133" s="160" t="s">
        <v>1308</v>
      </c>
      <c r="B1133" s="161" t="s">
        <v>1309</v>
      </c>
      <c r="C1133" s="161" t="s">
        <v>851</v>
      </c>
      <c r="D1133" s="161" t="s">
        <v>851</v>
      </c>
      <c r="E1133" s="162" t="n">
        <v>61320</v>
      </c>
    </row>
    <row ht="25.5" outlineLevel="0" r="1134">
      <c r="A1134" s="160" t="s">
        <v>1120</v>
      </c>
      <c r="B1134" s="161" t="s">
        <v>1309</v>
      </c>
      <c r="C1134" s="161" t="s">
        <v>1121</v>
      </c>
      <c r="D1134" s="161" t="s">
        <v>851</v>
      </c>
      <c r="E1134" s="162" t="n">
        <v>61320</v>
      </c>
    </row>
    <row outlineLevel="0" r="1135">
      <c r="A1135" s="160" t="s">
        <v>1247</v>
      </c>
      <c r="B1135" s="161" t="s">
        <v>1309</v>
      </c>
      <c r="C1135" s="161" t="s">
        <v>1248</v>
      </c>
      <c r="D1135" s="161" t="s">
        <v>851</v>
      </c>
      <c r="E1135" s="162" t="n">
        <v>61320</v>
      </c>
    </row>
    <row outlineLevel="0" r="1136">
      <c r="A1136" s="160" t="s">
        <v>1211</v>
      </c>
      <c r="B1136" s="161" t="s">
        <v>1309</v>
      </c>
      <c r="C1136" s="161" t="s">
        <v>1248</v>
      </c>
      <c r="D1136" s="161" t="s">
        <v>1212</v>
      </c>
      <c r="E1136" s="162" t="n">
        <v>61320</v>
      </c>
    </row>
    <row outlineLevel="0" r="1137">
      <c r="A1137" s="160" t="s">
        <v>1219</v>
      </c>
      <c r="B1137" s="161" t="s">
        <v>1309</v>
      </c>
      <c r="C1137" s="161" t="s">
        <v>1248</v>
      </c>
      <c r="D1137" s="161" t="s">
        <v>1220</v>
      </c>
      <c r="E1137" s="162" t="n">
        <v>61320</v>
      </c>
    </row>
    <row ht="63.75" outlineLevel="0" r="1138">
      <c r="A1138" s="160" t="s">
        <v>1310</v>
      </c>
      <c r="B1138" s="161" t="s">
        <v>1311</v>
      </c>
      <c r="C1138" s="161" t="s">
        <v>851</v>
      </c>
      <c r="D1138" s="161" t="s">
        <v>851</v>
      </c>
      <c r="E1138" s="162" t="n">
        <v>93000</v>
      </c>
    </row>
    <row ht="25.5" outlineLevel="0" r="1139">
      <c r="A1139" s="160" t="s">
        <v>1120</v>
      </c>
      <c r="B1139" s="161" t="s">
        <v>1311</v>
      </c>
      <c r="C1139" s="161" t="s">
        <v>1121</v>
      </c>
      <c r="D1139" s="161" t="s">
        <v>851</v>
      </c>
      <c r="E1139" s="162" t="n">
        <v>93000</v>
      </c>
    </row>
    <row outlineLevel="0" r="1140">
      <c r="A1140" s="160" t="s">
        <v>1247</v>
      </c>
      <c r="B1140" s="161" t="s">
        <v>1311</v>
      </c>
      <c r="C1140" s="161" t="s">
        <v>1248</v>
      </c>
      <c r="D1140" s="161" t="s">
        <v>851</v>
      </c>
      <c r="E1140" s="162" t="n">
        <v>93000</v>
      </c>
    </row>
    <row outlineLevel="0" r="1141">
      <c r="A1141" s="160" t="s">
        <v>1211</v>
      </c>
      <c r="B1141" s="161" t="s">
        <v>1311</v>
      </c>
      <c r="C1141" s="161" t="s">
        <v>1248</v>
      </c>
      <c r="D1141" s="161" t="s">
        <v>1212</v>
      </c>
      <c r="E1141" s="162" t="n">
        <v>93000</v>
      </c>
    </row>
    <row outlineLevel="0" r="1142">
      <c r="A1142" s="160" t="s">
        <v>1219</v>
      </c>
      <c r="B1142" s="161" t="s">
        <v>1311</v>
      </c>
      <c r="C1142" s="161" t="s">
        <v>1248</v>
      </c>
      <c r="D1142" s="161" t="s">
        <v>1220</v>
      </c>
      <c r="E1142" s="162" t="n">
        <v>93000</v>
      </c>
    </row>
    <row ht="63.75" outlineLevel="0" r="1143">
      <c r="A1143" s="160" t="s">
        <v>1312</v>
      </c>
      <c r="B1143" s="161" t="s">
        <v>1313</v>
      </c>
      <c r="C1143" s="161" t="s">
        <v>851</v>
      </c>
      <c r="D1143" s="161" t="s">
        <v>851</v>
      </c>
      <c r="E1143" s="162" t="n">
        <v>437000</v>
      </c>
    </row>
    <row ht="25.5" outlineLevel="0" r="1144">
      <c r="A1144" s="160" t="s">
        <v>1120</v>
      </c>
      <c r="B1144" s="161" t="s">
        <v>1313</v>
      </c>
      <c r="C1144" s="161" t="s">
        <v>1121</v>
      </c>
      <c r="D1144" s="161" t="s">
        <v>851</v>
      </c>
      <c r="E1144" s="162" t="n">
        <v>437000</v>
      </c>
    </row>
    <row outlineLevel="0" r="1145">
      <c r="A1145" s="160" t="s">
        <v>1247</v>
      </c>
      <c r="B1145" s="161" t="s">
        <v>1313</v>
      </c>
      <c r="C1145" s="161" t="s">
        <v>1248</v>
      </c>
      <c r="D1145" s="161" t="s">
        <v>851</v>
      </c>
      <c r="E1145" s="162" t="n">
        <v>437000</v>
      </c>
    </row>
    <row outlineLevel="0" r="1146">
      <c r="A1146" s="160" t="s">
        <v>1211</v>
      </c>
      <c r="B1146" s="161" t="s">
        <v>1313</v>
      </c>
      <c r="C1146" s="161" t="s">
        <v>1248</v>
      </c>
      <c r="D1146" s="161" t="s">
        <v>1212</v>
      </c>
      <c r="E1146" s="162" t="n">
        <v>437000</v>
      </c>
    </row>
    <row outlineLevel="0" r="1147">
      <c r="A1147" s="160" t="s">
        <v>1219</v>
      </c>
      <c r="B1147" s="161" t="s">
        <v>1313</v>
      </c>
      <c r="C1147" s="161" t="s">
        <v>1248</v>
      </c>
      <c r="D1147" s="161" t="s">
        <v>1220</v>
      </c>
      <c r="E1147" s="162" t="n">
        <v>437000</v>
      </c>
    </row>
    <row ht="89.25" outlineLevel="0" r="1148">
      <c r="A1148" s="160" t="s">
        <v>1314</v>
      </c>
      <c r="B1148" s="161" t="s">
        <v>1315</v>
      </c>
      <c r="C1148" s="161" t="s">
        <v>851</v>
      </c>
      <c r="D1148" s="161" t="s">
        <v>851</v>
      </c>
      <c r="E1148" s="162" t="n">
        <v>350000</v>
      </c>
    </row>
    <row ht="25.5" outlineLevel="0" r="1149">
      <c r="A1149" s="160" t="s">
        <v>1120</v>
      </c>
      <c r="B1149" s="161" t="s">
        <v>1315</v>
      </c>
      <c r="C1149" s="161" t="s">
        <v>1121</v>
      </c>
      <c r="D1149" s="161" t="s">
        <v>851</v>
      </c>
      <c r="E1149" s="162" t="n">
        <v>350000</v>
      </c>
    </row>
    <row outlineLevel="0" r="1150">
      <c r="A1150" s="160" t="s">
        <v>1247</v>
      </c>
      <c r="B1150" s="161" t="s">
        <v>1315</v>
      </c>
      <c r="C1150" s="161" t="s">
        <v>1248</v>
      </c>
      <c r="D1150" s="161" t="s">
        <v>851</v>
      </c>
      <c r="E1150" s="162" t="n">
        <v>350000</v>
      </c>
    </row>
    <row outlineLevel="0" r="1151">
      <c r="A1151" s="160" t="s">
        <v>1211</v>
      </c>
      <c r="B1151" s="161" t="s">
        <v>1315</v>
      </c>
      <c r="C1151" s="161" t="s">
        <v>1248</v>
      </c>
      <c r="D1151" s="161" t="s">
        <v>1212</v>
      </c>
      <c r="E1151" s="162" t="n">
        <v>350000</v>
      </c>
    </row>
    <row outlineLevel="0" r="1152">
      <c r="A1152" s="160" t="s">
        <v>1219</v>
      </c>
      <c r="B1152" s="161" t="s">
        <v>1315</v>
      </c>
      <c r="C1152" s="161" t="s">
        <v>1248</v>
      </c>
      <c r="D1152" s="161" t="s">
        <v>1220</v>
      </c>
      <c r="E1152" s="162" t="n">
        <v>350000</v>
      </c>
    </row>
    <row ht="25.5" outlineLevel="0" r="1153">
      <c r="A1153" s="160" t="s">
        <v>1316</v>
      </c>
      <c r="B1153" s="161" t="s">
        <v>1317</v>
      </c>
      <c r="C1153" s="161" t="s">
        <v>851</v>
      </c>
      <c r="D1153" s="161" t="s">
        <v>851</v>
      </c>
      <c r="E1153" s="162" t="n">
        <v>150725</v>
      </c>
    </row>
    <row ht="76.5" outlineLevel="0" r="1154">
      <c r="A1154" s="160" t="s">
        <v>1318</v>
      </c>
      <c r="B1154" s="161" t="s">
        <v>1319</v>
      </c>
      <c r="C1154" s="161" t="s">
        <v>851</v>
      </c>
      <c r="D1154" s="161" t="s">
        <v>851</v>
      </c>
      <c r="E1154" s="162" t="n">
        <v>45500</v>
      </c>
    </row>
    <row ht="25.5" outlineLevel="0" r="1155">
      <c r="A1155" s="160" t="s">
        <v>1120</v>
      </c>
      <c r="B1155" s="161" t="s">
        <v>1319</v>
      </c>
      <c r="C1155" s="161" t="s">
        <v>1121</v>
      </c>
      <c r="D1155" s="161" t="s">
        <v>851</v>
      </c>
      <c r="E1155" s="162" t="n">
        <v>45500</v>
      </c>
    </row>
    <row outlineLevel="0" r="1156">
      <c r="A1156" s="160" t="s">
        <v>1247</v>
      </c>
      <c r="B1156" s="161" t="s">
        <v>1319</v>
      </c>
      <c r="C1156" s="161" t="s">
        <v>1248</v>
      </c>
      <c r="D1156" s="161" t="s">
        <v>851</v>
      </c>
      <c r="E1156" s="162" t="n">
        <v>45500</v>
      </c>
    </row>
    <row outlineLevel="0" r="1157">
      <c r="A1157" s="160" t="s">
        <v>1211</v>
      </c>
      <c r="B1157" s="161" t="s">
        <v>1319</v>
      </c>
      <c r="C1157" s="161" t="s">
        <v>1248</v>
      </c>
      <c r="D1157" s="161" t="s">
        <v>1212</v>
      </c>
      <c r="E1157" s="162" t="n">
        <v>45500</v>
      </c>
    </row>
    <row outlineLevel="0" r="1158">
      <c r="A1158" s="160" t="s">
        <v>1219</v>
      </c>
      <c r="B1158" s="161" t="s">
        <v>1319</v>
      </c>
      <c r="C1158" s="161" t="s">
        <v>1248</v>
      </c>
      <c r="D1158" s="161" t="s">
        <v>1220</v>
      </c>
      <c r="E1158" s="162" t="n">
        <v>45500</v>
      </c>
    </row>
    <row ht="63.75" outlineLevel="0" r="1159">
      <c r="A1159" s="160" t="s">
        <v>1320</v>
      </c>
      <c r="B1159" s="161" t="s">
        <v>1321</v>
      </c>
      <c r="C1159" s="161" t="s">
        <v>851</v>
      </c>
      <c r="D1159" s="161" t="s">
        <v>851</v>
      </c>
      <c r="E1159" s="162" t="n">
        <v>30000</v>
      </c>
    </row>
    <row ht="25.5" outlineLevel="0" r="1160">
      <c r="A1160" s="160" t="s">
        <v>1120</v>
      </c>
      <c r="B1160" s="161" t="s">
        <v>1321</v>
      </c>
      <c r="C1160" s="161" t="s">
        <v>1121</v>
      </c>
      <c r="D1160" s="161" t="s">
        <v>851</v>
      </c>
      <c r="E1160" s="162" t="n">
        <v>30000</v>
      </c>
    </row>
    <row outlineLevel="0" r="1161">
      <c r="A1161" s="160" t="s">
        <v>1247</v>
      </c>
      <c r="B1161" s="161" t="s">
        <v>1321</v>
      </c>
      <c r="C1161" s="161" t="s">
        <v>1248</v>
      </c>
      <c r="D1161" s="161" t="s">
        <v>851</v>
      </c>
      <c r="E1161" s="162" t="n">
        <v>30000</v>
      </c>
    </row>
    <row outlineLevel="0" r="1162">
      <c r="A1162" s="160" t="s">
        <v>1211</v>
      </c>
      <c r="B1162" s="161" t="s">
        <v>1321</v>
      </c>
      <c r="C1162" s="161" t="s">
        <v>1248</v>
      </c>
      <c r="D1162" s="161" t="s">
        <v>1212</v>
      </c>
      <c r="E1162" s="162" t="n">
        <v>30000</v>
      </c>
    </row>
    <row outlineLevel="0" r="1163">
      <c r="A1163" s="160" t="s">
        <v>1219</v>
      </c>
      <c r="B1163" s="161" t="s">
        <v>1321</v>
      </c>
      <c r="C1163" s="161" t="s">
        <v>1248</v>
      </c>
      <c r="D1163" s="161" t="s">
        <v>1220</v>
      </c>
      <c r="E1163" s="162" t="n">
        <v>30000</v>
      </c>
    </row>
    <row ht="51" outlineLevel="0" r="1164">
      <c r="A1164" s="160" t="s">
        <v>1322</v>
      </c>
      <c r="B1164" s="161" t="s">
        <v>1323</v>
      </c>
      <c r="C1164" s="161" t="s">
        <v>851</v>
      </c>
      <c r="D1164" s="161" t="s">
        <v>851</v>
      </c>
      <c r="E1164" s="162" t="n">
        <v>75225</v>
      </c>
    </row>
    <row ht="25.5" outlineLevel="0" r="1165">
      <c r="A1165" s="160" t="s">
        <v>1120</v>
      </c>
      <c r="B1165" s="161" t="s">
        <v>1323</v>
      </c>
      <c r="C1165" s="161" t="s">
        <v>1121</v>
      </c>
      <c r="D1165" s="161" t="s">
        <v>851</v>
      </c>
      <c r="E1165" s="162" t="n">
        <v>75225</v>
      </c>
    </row>
    <row outlineLevel="0" r="1166">
      <c r="A1166" s="160" t="s">
        <v>1247</v>
      </c>
      <c r="B1166" s="161" t="s">
        <v>1323</v>
      </c>
      <c r="C1166" s="161" t="s">
        <v>1248</v>
      </c>
      <c r="D1166" s="161" t="s">
        <v>851</v>
      </c>
      <c r="E1166" s="162" t="n">
        <v>75225</v>
      </c>
    </row>
    <row outlineLevel="0" r="1167">
      <c r="A1167" s="160" t="s">
        <v>1211</v>
      </c>
      <c r="B1167" s="161" t="s">
        <v>1323</v>
      </c>
      <c r="C1167" s="161" t="s">
        <v>1248</v>
      </c>
      <c r="D1167" s="161" t="s">
        <v>1212</v>
      </c>
      <c r="E1167" s="162" t="n">
        <v>75225</v>
      </c>
    </row>
    <row outlineLevel="0" r="1168">
      <c r="A1168" s="160" t="s">
        <v>1219</v>
      </c>
      <c r="B1168" s="161" t="s">
        <v>1323</v>
      </c>
      <c r="C1168" s="161" t="s">
        <v>1248</v>
      </c>
      <c r="D1168" s="161" t="s">
        <v>1220</v>
      </c>
      <c r="E1168" s="162" t="n">
        <v>75225</v>
      </c>
    </row>
    <row ht="25.5" outlineLevel="0" r="1169">
      <c r="A1169" s="160" t="s">
        <v>1235</v>
      </c>
      <c r="B1169" s="161" t="s">
        <v>1236</v>
      </c>
      <c r="C1169" s="161" t="s">
        <v>851</v>
      </c>
      <c r="D1169" s="161" t="s">
        <v>851</v>
      </c>
      <c r="E1169" s="162" t="n">
        <v>32757852.88</v>
      </c>
    </row>
    <row ht="25.5" outlineLevel="0" r="1170">
      <c r="A1170" s="160" t="s">
        <v>1237</v>
      </c>
      <c r="B1170" s="161" t="s">
        <v>1238</v>
      </c>
      <c r="C1170" s="161" t="s">
        <v>851</v>
      </c>
      <c r="D1170" s="161" t="s">
        <v>851</v>
      </c>
      <c r="E1170" s="162" t="n">
        <v>32570202.88</v>
      </c>
    </row>
    <row ht="114.75" outlineLevel="0" r="1171">
      <c r="A1171" s="160" t="s">
        <v>1394</v>
      </c>
      <c r="B1171" s="161" t="s">
        <v>1395</v>
      </c>
      <c r="C1171" s="161" t="s">
        <v>851</v>
      </c>
      <c r="D1171" s="161" t="s">
        <v>851</v>
      </c>
      <c r="E1171" s="162" t="n">
        <v>800000</v>
      </c>
    </row>
    <row ht="25.5" outlineLevel="0" r="1172">
      <c r="A1172" s="160" t="s">
        <v>1120</v>
      </c>
      <c r="B1172" s="161" t="s">
        <v>1395</v>
      </c>
      <c r="C1172" s="161" t="s">
        <v>1121</v>
      </c>
      <c r="D1172" s="161" t="s">
        <v>851</v>
      </c>
      <c r="E1172" s="162" t="n">
        <v>800000</v>
      </c>
    </row>
    <row outlineLevel="0" r="1173">
      <c r="A1173" s="160" t="s">
        <v>1247</v>
      </c>
      <c r="B1173" s="161" t="s">
        <v>1395</v>
      </c>
      <c r="C1173" s="161" t="s">
        <v>1248</v>
      </c>
      <c r="D1173" s="161" t="s">
        <v>851</v>
      </c>
      <c r="E1173" s="162" t="n">
        <v>800000</v>
      </c>
    </row>
    <row outlineLevel="0" r="1174">
      <c r="A1174" s="160" t="s">
        <v>1231</v>
      </c>
      <c r="B1174" s="161" t="s">
        <v>1395</v>
      </c>
      <c r="C1174" s="161" t="s">
        <v>1248</v>
      </c>
      <c r="D1174" s="161" t="s">
        <v>1232</v>
      </c>
      <c r="E1174" s="162" t="n">
        <v>800000</v>
      </c>
    </row>
    <row outlineLevel="0" r="1175">
      <c r="A1175" s="160" t="s">
        <v>1392</v>
      </c>
      <c r="B1175" s="161" t="s">
        <v>1395</v>
      </c>
      <c r="C1175" s="161" t="s">
        <v>1248</v>
      </c>
      <c r="D1175" s="161" t="s">
        <v>1393</v>
      </c>
      <c r="E1175" s="162" t="n">
        <v>800000</v>
      </c>
    </row>
    <row ht="89.25" outlineLevel="0" r="1176">
      <c r="A1176" s="160" t="s">
        <v>1396</v>
      </c>
      <c r="B1176" s="161" t="s">
        <v>1397</v>
      </c>
      <c r="C1176" s="161" t="s">
        <v>851</v>
      </c>
      <c r="D1176" s="161" t="s">
        <v>851</v>
      </c>
      <c r="E1176" s="162" t="n">
        <v>840421</v>
      </c>
    </row>
    <row ht="25.5" outlineLevel="0" r="1177">
      <c r="A1177" s="160" t="s">
        <v>1120</v>
      </c>
      <c r="B1177" s="161" t="s">
        <v>1397</v>
      </c>
      <c r="C1177" s="161" t="s">
        <v>1121</v>
      </c>
      <c r="D1177" s="161" t="s">
        <v>851</v>
      </c>
      <c r="E1177" s="162" t="n">
        <v>840421</v>
      </c>
    </row>
    <row outlineLevel="0" r="1178">
      <c r="A1178" s="160" t="s">
        <v>1247</v>
      </c>
      <c r="B1178" s="161" t="s">
        <v>1397</v>
      </c>
      <c r="C1178" s="161" t="s">
        <v>1248</v>
      </c>
      <c r="D1178" s="161" t="s">
        <v>851</v>
      </c>
      <c r="E1178" s="162" t="n">
        <v>840421</v>
      </c>
    </row>
    <row outlineLevel="0" r="1179">
      <c r="A1179" s="160" t="s">
        <v>1231</v>
      </c>
      <c r="B1179" s="161" t="s">
        <v>1397</v>
      </c>
      <c r="C1179" s="161" t="s">
        <v>1248</v>
      </c>
      <c r="D1179" s="161" t="s">
        <v>1232</v>
      </c>
      <c r="E1179" s="162" t="n">
        <v>840421</v>
      </c>
    </row>
    <row outlineLevel="0" r="1180">
      <c r="A1180" s="160" t="s">
        <v>1392</v>
      </c>
      <c r="B1180" s="161" t="s">
        <v>1397</v>
      </c>
      <c r="C1180" s="161" t="s">
        <v>1248</v>
      </c>
      <c r="D1180" s="161" t="s">
        <v>1393</v>
      </c>
      <c r="E1180" s="162" t="n">
        <v>840421</v>
      </c>
    </row>
    <row ht="102" outlineLevel="0" r="1181">
      <c r="A1181" s="160" t="s">
        <v>1398</v>
      </c>
      <c r="B1181" s="161" t="s">
        <v>1399</v>
      </c>
      <c r="C1181" s="161" t="s">
        <v>851</v>
      </c>
      <c r="D1181" s="161" t="s">
        <v>851</v>
      </c>
      <c r="E1181" s="162" t="n">
        <v>10904296</v>
      </c>
    </row>
    <row ht="25.5" outlineLevel="0" r="1182">
      <c r="A1182" s="160" t="s">
        <v>1120</v>
      </c>
      <c r="B1182" s="161" t="s">
        <v>1399</v>
      </c>
      <c r="C1182" s="161" t="s">
        <v>1121</v>
      </c>
      <c r="D1182" s="161" t="s">
        <v>851</v>
      </c>
      <c r="E1182" s="162" t="n">
        <v>10904296</v>
      </c>
    </row>
    <row outlineLevel="0" r="1183">
      <c r="A1183" s="160" t="s">
        <v>1247</v>
      </c>
      <c r="B1183" s="161" t="s">
        <v>1399</v>
      </c>
      <c r="C1183" s="161" t="s">
        <v>1248</v>
      </c>
      <c r="D1183" s="161" t="s">
        <v>851</v>
      </c>
      <c r="E1183" s="162" t="n">
        <v>10904296</v>
      </c>
    </row>
    <row outlineLevel="0" r="1184">
      <c r="A1184" s="160" t="s">
        <v>1231</v>
      </c>
      <c r="B1184" s="161" t="s">
        <v>1399</v>
      </c>
      <c r="C1184" s="161" t="s">
        <v>1248</v>
      </c>
      <c r="D1184" s="161" t="s">
        <v>1232</v>
      </c>
      <c r="E1184" s="162" t="n">
        <v>10904296</v>
      </c>
    </row>
    <row outlineLevel="0" r="1185">
      <c r="A1185" s="160" t="s">
        <v>1392</v>
      </c>
      <c r="B1185" s="161" t="s">
        <v>1399</v>
      </c>
      <c r="C1185" s="161" t="s">
        <v>1248</v>
      </c>
      <c r="D1185" s="161" t="s">
        <v>1393</v>
      </c>
      <c r="E1185" s="162" t="n">
        <v>10904296</v>
      </c>
    </row>
    <row ht="114.75" outlineLevel="0" r="1186">
      <c r="A1186" s="160" t="s">
        <v>1400</v>
      </c>
      <c r="B1186" s="161" t="s">
        <v>1401</v>
      </c>
      <c r="C1186" s="161" t="s">
        <v>851</v>
      </c>
      <c r="D1186" s="161" t="s">
        <v>851</v>
      </c>
      <c r="E1186" s="162" t="n">
        <v>3152040</v>
      </c>
    </row>
    <row ht="25.5" outlineLevel="0" r="1187">
      <c r="A1187" s="160" t="s">
        <v>1120</v>
      </c>
      <c r="B1187" s="161" t="s">
        <v>1401</v>
      </c>
      <c r="C1187" s="161" t="s">
        <v>1121</v>
      </c>
      <c r="D1187" s="161" t="s">
        <v>851</v>
      </c>
      <c r="E1187" s="162" t="n">
        <v>3152040</v>
      </c>
    </row>
    <row outlineLevel="0" r="1188">
      <c r="A1188" s="160" t="s">
        <v>1247</v>
      </c>
      <c r="B1188" s="161" t="s">
        <v>1401</v>
      </c>
      <c r="C1188" s="161" t="s">
        <v>1248</v>
      </c>
      <c r="D1188" s="161" t="s">
        <v>851</v>
      </c>
      <c r="E1188" s="162" t="n">
        <v>3152040</v>
      </c>
    </row>
    <row outlineLevel="0" r="1189">
      <c r="A1189" s="160" t="s">
        <v>1231</v>
      </c>
      <c r="B1189" s="161" t="s">
        <v>1401</v>
      </c>
      <c r="C1189" s="161" t="s">
        <v>1248</v>
      </c>
      <c r="D1189" s="161" t="s">
        <v>1232</v>
      </c>
      <c r="E1189" s="162" t="n">
        <v>3152040</v>
      </c>
    </row>
    <row outlineLevel="0" r="1190">
      <c r="A1190" s="160" t="s">
        <v>1392</v>
      </c>
      <c r="B1190" s="161" t="s">
        <v>1401</v>
      </c>
      <c r="C1190" s="161" t="s">
        <v>1248</v>
      </c>
      <c r="D1190" s="161" t="s">
        <v>1393</v>
      </c>
      <c r="E1190" s="162" t="n">
        <v>3152040</v>
      </c>
    </row>
    <row ht="89.25" outlineLevel="0" r="1191">
      <c r="A1191" s="160" t="s">
        <v>1402</v>
      </c>
      <c r="B1191" s="161" t="s">
        <v>1403</v>
      </c>
      <c r="C1191" s="161" t="s">
        <v>851</v>
      </c>
      <c r="D1191" s="161" t="s">
        <v>851</v>
      </c>
      <c r="E1191" s="162" t="n">
        <v>50000</v>
      </c>
    </row>
    <row ht="25.5" outlineLevel="0" r="1192">
      <c r="A1192" s="160" t="s">
        <v>1120</v>
      </c>
      <c r="B1192" s="161" t="s">
        <v>1403</v>
      </c>
      <c r="C1192" s="161" t="s">
        <v>1121</v>
      </c>
      <c r="D1192" s="161" t="s">
        <v>851</v>
      </c>
      <c r="E1192" s="162" t="n">
        <v>50000</v>
      </c>
    </row>
    <row outlineLevel="0" r="1193">
      <c r="A1193" s="160" t="s">
        <v>1247</v>
      </c>
      <c r="B1193" s="161" t="s">
        <v>1403</v>
      </c>
      <c r="C1193" s="161" t="s">
        <v>1248</v>
      </c>
      <c r="D1193" s="161" t="s">
        <v>851</v>
      </c>
      <c r="E1193" s="162" t="n">
        <v>50000</v>
      </c>
    </row>
    <row outlineLevel="0" r="1194">
      <c r="A1194" s="160" t="s">
        <v>1231</v>
      </c>
      <c r="B1194" s="161" t="s">
        <v>1403</v>
      </c>
      <c r="C1194" s="161" t="s">
        <v>1248</v>
      </c>
      <c r="D1194" s="161" t="s">
        <v>1232</v>
      </c>
      <c r="E1194" s="162" t="n">
        <v>50000</v>
      </c>
    </row>
    <row outlineLevel="0" r="1195">
      <c r="A1195" s="160" t="s">
        <v>1392</v>
      </c>
      <c r="B1195" s="161" t="s">
        <v>1403</v>
      </c>
      <c r="C1195" s="161" t="s">
        <v>1248</v>
      </c>
      <c r="D1195" s="161" t="s">
        <v>1393</v>
      </c>
      <c r="E1195" s="162" t="n">
        <v>50000</v>
      </c>
    </row>
    <row ht="89.25" outlineLevel="0" r="1196">
      <c r="A1196" s="160" t="s">
        <v>1404</v>
      </c>
      <c r="B1196" s="161" t="s">
        <v>1405</v>
      </c>
      <c r="C1196" s="161" t="s">
        <v>851</v>
      </c>
      <c r="D1196" s="161" t="s">
        <v>851</v>
      </c>
      <c r="E1196" s="162" t="n">
        <v>2920000</v>
      </c>
    </row>
    <row ht="25.5" outlineLevel="0" r="1197">
      <c r="A1197" s="160" t="s">
        <v>1120</v>
      </c>
      <c r="B1197" s="161" t="s">
        <v>1405</v>
      </c>
      <c r="C1197" s="161" t="s">
        <v>1121</v>
      </c>
      <c r="D1197" s="161" t="s">
        <v>851</v>
      </c>
      <c r="E1197" s="162" t="n">
        <v>2920000</v>
      </c>
    </row>
    <row outlineLevel="0" r="1198">
      <c r="A1198" s="160" t="s">
        <v>1247</v>
      </c>
      <c r="B1198" s="161" t="s">
        <v>1405</v>
      </c>
      <c r="C1198" s="161" t="s">
        <v>1248</v>
      </c>
      <c r="D1198" s="161" t="s">
        <v>851</v>
      </c>
      <c r="E1198" s="162" t="n">
        <v>2920000</v>
      </c>
    </row>
    <row outlineLevel="0" r="1199">
      <c r="A1199" s="160" t="s">
        <v>1231</v>
      </c>
      <c r="B1199" s="161" t="s">
        <v>1405</v>
      </c>
      <c r="C1199" s="161" t="s">
        <v>1248</v>
      </c>
      <c r="D1199" s="161" t="s">
        <v>1232</v>
      </c>
      <c r="E1199" s="162" t="n">
        <v>2920000</v>
      </c>
    </row>
    <row outlineLevel="0" r="1200">
      <c r="A1200" s="160" t="s">
        <v>1392</v>
      </c>
      <c r="B1200" s="161" t="s">
        <v>1405</v>
      </c>
      <c r="C1200" s="161" t="s">
        <v>1248</v>
      </c>
      <c r="D1200" s="161" t="s">
        <v>1393</v>
      </c>
      <c r="E1200" s="162" t="n">
        <v>2920000</v>
      </c>
    </row>
    <row ht="102" outlineLevel="0" r="1201">
      <c r="A1201" s="160" t="s">
        <v>1406</v>
      </c>
      <c r="B1201" s="161" t="s">
        <v>1407</v>
      </c>
      <c r="C1201" s="161" t="s">
        <v>851</v>
      </c>
      <c r="D1201" s="161" t="s">
        <v>851</v>
      </c>
      <c r="E1201" s="162" t="n">
        <v>21000</v>
      </c>
    </row>
    <row ht="25.5" outlineLevel="0" r="1202">
      <c r="A1202" s="160" t="s">
        <v>1120</v>
      </c>
      <c r="B1202" s="161" t="s">
        <v>1407</v>
      </c>
      <c r="C1202" s="161" t="s">
        <v>1121</v>
      </c>
      <c r="D1202" s="161" t="s">
        <v>851</v>
      </c>
      <c r="E1202" s="162" t="n">
        <v>21000</v>
      </c>
    </row>
    <row outlineLevel="0" r="1203">
      <c r="A1203" s="160" t="s">
        <v>1247</v>
      </c>
      <c r="B1203" s="161" t="s">
        <v>1407</v>
      </c>
      <c r="C1203" s="161" t="s">
        <v>1248</v>
      </c>
      <c r="D1203" s="161" t="s">
        <v>851</v>
      </c>
      <c r="E1203" s="162" t="n">
        <v>21000</v>
      </c>
    </row>
    <row outlineLevel="0" r="1204">
      <c r="A1204" s="160" t="s">
        <v>1231</v>
      </c>
      <c r="B1204" s="161" t="s">
        <v>1407</v>
      </c>
      <c r="C1204" s="161" t="s">
        <v>1248</v>
      </c>
      <c r="D1204" s="161" t="s">
        <v>1232</v>
      </c>
      <c r="E1204" s="162" t="n">
        <v>21000</v>
      </c>
    </row>
    <row outlineLevel="0" r="1205">
      <c r="A1205" s="160" t="s">
        <v>1392</v>
      </c>
      <c r="B1205" s="161" t="s">
        <v>1407</v>
      </c>
      <c r="C1205" s="161" t="s">
        <v>1248</v>
      </c>
      <c r="D1205" s="161" t="s">
        <v>1393</v>
      </c>
      <c r="E1205" s="162" t="n">
        <v>21000</v>
      </c>
    </row>
    <row ht="89.25" outlineLevel="0" r="1206">
      <c r="A1206" s="160" t="s">
        <v>1408</v>
      </c>
      <c r="B1206" s="161" t="s">
        <v>1409</v>
      </c>
      <c r="C1206" s="161" t="s">
        <v>851</v>
      </c>
      <c r="D1206" s="161" t="s">
        <v>851</v>
      </c>
      <c r="E1206" s="162" t="n">
        <v>500000</v>
      </c>
    </row>
    <row ht="25.5" outlineLevel="0" r="1207">
      <c r="A1207" s="160" t="s">
        <v>1120</v>
      </c>
      <c r="B1207" s="161" t="s">
        <v>1409</v>
      </c>
      <c r="C1207" s="161" t="s">
        <v>1121</v>
      </c>
      <c r="D1207" s="161" t="s">
        <v>851</v>
      </c>
      <c r="E1207" s="162" t="n">
        <v>500000</v>
      </c>
    </row>
    <row outlineLevel="0" r="1208">
      <c r="A1208" s="160" t="s">
        <v>1247</v>
      </c>
      <c r="B1208" s="161" t="s">
        <v>1409</v>
      </c>
      <c r="C1208" s="161" t="s">
        <v>1248</v>
      </c>
      <c r="D1208" s="161" t="s">
        <v>851</v>
      </c>
      <c r="E1208" s="162" t="n">
        <v>500000</v>
      </c>
    </row>
    <row outlineLevel="0" r="1209">
      <c r="A1209" s="160" t="s">
        <v>1231</v>
      </c>
      <c r="B1209" s="161" t="s">
        <v>1409</v>
      </c>
      <c r="C1209" s="161" t="s">
        <v>1248</v>
      </c>
      <c r="D1209" s="161" t="s">
        <v>1232</v>
      </c>
      <c r="E1209" s="162" t="n">
        <v>500000</v>
      </c>
    </row>
    <row outlineLevel="0" r="1210">
      <c r="A1210" s="160" t="s">
        <v>1392</v>
      </c>
      <c r="B1210" s="161" t="s">
        <v>1409</v>
      </c>
      <c r="C1210" s="161" t="s">
        <v>1248</v>
      </c>
      <c r="D1210" s="161" t="s">
        <v>1393</v>
      </c>
      <c r="E1210" s="162" t="n">
        <v>500000</v>
      </c>
    </row>
    <row ht="76.5" outlineLevel="0" r="1211">
      <c r="A1211" s="160" t="s">
        <v>1705</v>
      </c>
      <c r="B1211" s="161" t="s">
        <v>1706</v>
      </c>
      <c r="C1211" s="161" t="s">
        <v>851</v>
      </c>
      <c r="D1211" s="161" t="s">
        <v>851</v>
      </c>
      <c r="E1211" s="162" t="n">
        <v>399200</v>
      </c>
    </row>
    <row outlineLevel="0" r="1212">
      <c r="A1212" s="160" t="s">
        <v>1679</v>
      </c>
      <c r="B1212" s="161" t="s">
        <v>1706</v>
      </c>
      <c r="C1212" s="161" t="s">
        <v>1680</v>
      </c>
      <c r="D1212" s="161" t="s">
        <v>851</v>
      </c>
      <c r="E1212" s="162" t="n">
        <v>399200</v>
      </c>
    </row>
    <row outlineLevel="0" r="1213">
      <c r="A1213" s="160" t="s">
        <v>775</v>
      </c>
      <c r="B1213" s="161" t="s">
        <v>1706</v>
      </c>
      <c r="C1213" s="161" t="s">
        <v>1691</v>
      </c>
      <c r="D1213" s="161" t="s">
        <v>851</v>
      </c>
      <c r="E1213" s="162" t="n">
        <v>399200</v>
      </c>
    </row>
    <row outlineLevel="0" r="1214">
      <c r="A1214" s="160" t="s">
        <v>1231</v>
      </c>
      <c r="B1214" s="161" t="s">
        <v>1706</v>
      </c>
      <c r="C1214" s="161" t="s">
        <v>1691</v>
      </c>
      <c r="D1214" s="161" t="s">
        <v>1232</v>
      </c>
      <c r="E1214" s="162" t="n">
        <v>399200</v>
      </c>
    </row>
    <row outlineLevel="0" r="1215">
      <c r="A1215" s="160" t="s">
        <v>1392</v>
      </c>
      <c r="B1215" s="161" t="s">
        <v>1706</v>
      </c>
      <c r="C1215" s="161" t="s">
        <v>1691</v>
      </c>
      <c r="D1215" s="161" t="s">
        <v>1393</v>
      </c>
      <c r="E1215" s="162" t="n">
        <v>399200</v>
      </c>
    </row>
    <row ht="102" outlineLevel="0" r="1216">
      <c r="A1216" s="160" t="s">
        <v>1239</v>
      </c>
      <c r="B1216" s="161" t="s">
        <v>1240</v>
      </c>
      <c r="C1216" s="161" t="s">
        <v>851</v>
      </c>
      <c r="D1216" s="161" t="s">
        <v>851</v>
      </c>
      <c r="E1216" s="162" t="n">
        <v>5504135</v>
      </c>
    </row>
    <row ht="25.5" outlineLevel="0" r="1217">
      <c r="A1217" s="160" t="s">
        <v>872</v>
      </c>
      <c r="B1217" s="161" t="s">
        <v>1240</v>
      </c>
      <c r="C1217" s="161" t="s">
        <v>873</v>
      </c>
      <c r="D1217" s="161" t="s">
        <v>851</v>
      </c>
      <c r="E1217" s="162" t="n">
        <v>5504135</v>
      </c>
    </row>
    <row ht="25.5" outlineLevel="0" r="1218">
      <c r="A1218" s="160" t="s">
        <v>874</v>
      </c>
      <c r="B1218" s="161" t="s">
        <v>1240</v>
      </c>
      <c r="C1218" s="161" t="s">
        <v>875</v>
      </c>
      <c r="D1218" s="161" t="s">
        <v>851</v>
      </c>
      <c r="E1218" s="162" t="n">
        <v>5504135</v>
      </c>
    </row>
    <row outlineLevel="0" r="1219">
      <c r="A1219" s="160" t="s">
        <v>1231</v>
      </c>
      <c r="B1219" s="161" t="s">
        <v>1240</v>
      </c>
      <c r="C1219" s="161" t="s">
        <v>875</v>
      </c>
      <c r="D1219" s="161" t="s">
        <v>1232</v>
      </c>
      <c r="E1219" s="162" t="n">
        <v>5504135</v>
      </c>
    </row>
    <row outlineLevel="0" r="1220">
      <c r="A1220" s="160" t="s">
        <v>1233</v>
      </c>
      <c r="B1220" s="161" t="s">
        <v>1240</v>
      </c>
      <c r="C1220" s="161" t="s">
        <v>875</v>
      </c>
      <c r="D1220" s="161" t="s">
        <v>1234</v>
      </c>
      <c r="E1220" s="162" t="n">
        <v>5504135</v>
      </c>
    </row>
    <row ht="63.75" outlineLevel="0" r="1221">
      <c r="A1221" s="160" t="s">
        <v>1614</v>
      </c>
      <c r="B1221" s="161" t="s">
        <v>1615</v>
      </c>
      <c r="C1221" s="161" t="s">
        <v>851</v>
      </c>
      <c r="D1221" s="161" t="s">
        <v>851</v>
      </c>
      <c r="E1221" s="162" t="n">
        <v>1073297.88</v>
      </c>
    </row>
    <row ht="25.5" outlineLevel="0" r="1222">
      <c r="A1222" s="160" t="s">
        <v>1120</v>
      </c>
      <c r="B1222" s="161" t="s">
        <v>1615</v>
      </c>
      <c r="C1222" s="161" t="s">
        <v>1121</v>
      </c>
      <c r="D1222" s="161" t="s">
        <v>851</v>
      </c>
      <c r="E1222" s="162" t="n">
        <v>1073297.88</v>
      </c>
    </row>
    <row outlineLevel="0" r="1223">
      <c r="A1223" s="160" t="s">
        <v>1247</v>
      </c>
      <c r="B1223" s="161" t="s">
        <v>1615</v>
      </c>
      <c r="C1223" s="161" t="s">
        <v>1248</v>
      </c>
      <c r="D1223" s="161" t="s">
        <v>851</v>
      </c>
      <c r="E1223" s="162" t="n">
        <v>1073297.88</v>
      </c>
    </row>
    <row outlineLevel="0" r="1224">
      <c r="A1224" s="160" t="s">
        <v>1231</v>
      </c>
      <c r="B1224" s="161" t="s">
        <v>1615</v>
      </c>
      <c r="C1224" s="161" t="s">
        <v>1248</v>
      </c>
      <c r="D1224" s="161" t="s">
        <v>1232</v>
      </c>
      <c r="E1224" s="162" t="n">
        <v>1073297.88</v>
      </c>
    </row>
    <row outlineLevel="0" r="1225">
      <c r="A1225" s="160" t="s">
        <v>1233</v>
      </c>
      <c r="B1225" s="161" t="s">
        <v>1615</v>
      </c>
      <c r="C1225" s="161" t="s">
        <v>1248</v>
      </c>
      <c r="D1225" s="161" t="s">
        <v>1234</v>
      </c>
      <c r="E1225" s="162" t="n">
        <v>1073297.88</v>
      </c>
    </row>
    <row ht="63.75" outlineLevel="0" r="1226">
      <c r="A1226" s="160" t="s">
        <v>1241</v>
      </c>
      <c r="B1226" s="161" t="s">
        <v>1242</v>
      </c>
      <c r="C1226" s="161" t="s">
        <v>851</v>
      </c>
      <c r="D1226" s="161" t="s">
        <v>851</v>
      </c>
      <c r="E1226" s="162" t="n">
        <v>4040500</v>
      </c>
    </row>
    <row ht="25.5" outlineLevel="0" r="1227">
      <c r="A1227" s="160" t="s">
        <v>1143</v>
      </c>
      <c r="B1227" s="161" t="s">
        <v>1242</v>
      </c>
      <c r="C1227" s="161" t="s">
        <v>1144</v>
      </c>
      <c r="D1227" s="161" t="s">
        <v>851</v>
      </c>
      <c r="E1227" s="162" t="n">
        <v>4040500</v>
      </c>
    </row>
    <row outlineLevel="0" r="1228">
      <c r="A1228" s="160" t="s">
        <v>1145</v>
      </c>
      <c r="B1228" s="161" t="s">
        <v>1242</v>
      </c>
      <c r="C1228" s="161" t="s">
        <v>619</v>
      </c>
      <c r="D1228" s="161" t="s">
        <v>851</v>
      </c>
      <c r="E1228" s="162" t="n">
        <v>4040500</v>
      </c>
    </row>
    <row outlineLevel="0" r="1229">
      <c r="A1229" s="160" t="s">
        <v>1231</v>
      </c>
      <c r="B1229" s="161" t="s">
        <v>1242</v>
      </c>
      <c r="C1229" s="161" t="s">
        <v>619</v>
      </c>
      <c r="D1229" s="161" t="s">
        <v>1232</v>
      </c>
      <c r="E1229" s="162" t="n">
        <v>4040500</v>
      </c>
    </row>
    <row outlineLevel="0" r="1230">
      <c r="A1230" s="160" t="s">
        <v>1233</v>
      </c>
      <c r="B1230" s="161" t="s">
        <v>1242</v>
      </c>
      <c r="C1230" s="161" t="s">
        <v>619</v>
      </c>
      <c r="D1230" s="161" t="s">
        <v>1234</v>
      </c>
      <c r="E1230" s="162" t="n">
        <v>4040500</v>
      </c>
    </row>
    <row ht="63.75" outlineLevel="0" r="1231">
      <c r="A1231" s="160" t="s">
        <v>1412</v>
      </c>
      <c r="B1231" s="161" t="s">
        <v>1413</v>
      </c>
      <c r="C1231" s="161" t="s">
        <v>851</v>
      </c>
      <c r="D1231" s="161" t="s">
        <v>851</v>
      </c>
      <c r="E1231" s="162" t="n">
        <v>1426313</v>
      </c>
    </row>
    <row ht="25.5" outlineLevel="0" r="1232">
      <c r="A1232" s="160" t="s">
        <v>1120</v>
      </c>
      <c r="B1232" s="161" t="s">
        <v>1413</v>
      </c>
      <c r="C1232" s="161" t="s">
        <v>1121</v>
      </c>
      <c r="D1232" s="161" t="s">
        <v>851</v>
      </c>
      <c r="E1232" s="162" t="n">
        <v>1426313</v>
      </c>
    </row>
    <row outlineLevel="0" r="1233">
      <c r="A1233" s="160" t="s">
        <v>1247</v>
      </c>
      <c r="B1233" s="161" t="s">
        <v>1413</v>
      </c>
      <c r="C1233" s="161" t="s">
        <v>1248</v>
      </c>
      <c r="D1233" s="161" t="s">
        <v>851</v>
      </c>
      <c r="E1233" s="162" t="n">
        <v>1426313</v>
      </c>
    </row>
    <row outlineLevel="0" r="1234">
      <c r="A1234" s="160" t="s">
        <v>1231</v>
      </c>
      <c r="B1234" s="161" t="s">
        <v>1413</v>
      </c>
      <c r="C1234" s="161" t="s">
        <v>1248</v>
      </c>
      <c r="D1234" s="161" t="s">
        <v>1232</v>
      </c>
      <c r="E1234" s="162" t="n">
        <v>1426313</v>
      </c>
    </row>
    <row outlineLevel="0" r="1235">
      <c r="A1235" s="160" t="s">
        <v>1233</v>
      </c>
      <c r="B1235" s="161" t="s">
        <v>1413</v>
      </c>
      <c r="C1235" s="161" t="s">
        <v>1248</v>
      </c>
      <c r="D1235" s="161" t="s">
        <v>1234</v>
      </c>
      <c r="E1235" s="162" t="n">
        <v>1426313</v>
      </c>
    </row>
    <row ht="63.75" outlineLevel="0" r="1236">
      <c r="A1236" s="160" t="s">
        <v>1410</v>
      </c>
      <c r="B1236" s="161" t="s">
        <v>1411</v>
      </c>
      <c r="C1236" s="161" t="s">
        <v>851</v>
      </c>
      <c r="D1236" s="161" t="s">
        <v>851</v>
      </c>
      <c r="E1236" s="162" t="n">
        <v>939000</v>
      </c>
    </row>
    <row ht="25.5" outlineLevel="0" r="1237">
      <c r="A1237" s="160" t="s">
        <v>1120</v>
      </c>
      <c r="B1237" s="161" t="s">
        <v>1411</v>
      </c>
      <c r="C1237" s="161" t="s">
        <v>1121</v>
      </c>
      <c r="D1237" s="161" t="s">
        <v>851</v>
      </c>
      <c r="E1237" s="162" t="n">
        <v>939000</v>
      </c>
    </row>
    <row outlineLevel="0" r="1238">
      <c r="A1238" s="160" t="s">
        <v>1247</v>
      </c>
      <c r="B1238" s="161" t="s">
        <v>1411</v>
      </c>
      <c r="C1238" s="161" t="s">
        <v>1248</v>
      </c>
      <c r="D1238" s="161" t="s">
        <v>851</v>
      </c>
      <c r="E1238" s="162" t="n">
        <v>939000</v>
      </c>
    </row>
    <row outlineLevel="0" r="1239">
      <c r="A1239" s="160" t="s">
        <v>1231</v>
      </c>
      <c r="B1239" s="161" t="s">
        <v>1411</v>
      </c>
      <c r="C1239" s="161" t="s">
        <v>1248</v>
      </c>
      <c r="D1239" s="161" t="s">
        <v>1232</v>
      </c>
      <c r="E1239" s="162" t="n">
        <v>939000</v>
      </c>
    </row>
    <row outlineLevel="0" r="1240">
      <c r="A1240" s="160" t="s">
        <v>1392</v>
      </c>
      <c r="B1240" s="161" t="s">
        <v>1411</v>
      </c>
      <c r="C1240" s="161" t="s">
        <v>1248</v>
      </c>
      <c r="D1240" s="161" t="s">
        <v>1393</v>
      </c>
      <c r="E1240" s="162" t="n">
        <v>939000</v>
      </c>
    </row>
    <row ht="25.5" outlineLevel="0" r="1241">
      <c r="A1241" s="160" t="s">
        <v>1414</v>
      </c>
      <c r="B1241" s="161" t="s">
        <v>1415</v>
      </c>
      <c r="C1241" s="161" t="s">
        <v>851</v>
      </c>
      <c r="D1241" s="161" t="s">
        <v>851</v>
      </c>
      <c r="E1241" s="162" t="n">
        <v>187650</v>
      </c>
    </row>
    <row ht="76.5" outlineLevel="0" r="1242">
      <c r="A1242" s="160" t="s">
        <v>1416</v>
      </c>
      <c r="B1242" s="161" t="s">
        <v>1417</v>
      </c>
      <c r="C1242" s="161" t="s">
        <v>851</v>
      </c>
      <c r="D1242" s="161" t="s">
        <v>851</v>
      </c>
      <c r="E1242" s="162" t="n">
        <v>187650</v>
      </c>
    </row>
    <row ht="25.5" outlineLevel="0" r="1243">
      <c r="A1243" s="160" t="s">
        <v>1120</v>
      </c>
      <c r="B1243" s="161" t="s">
        <v>1417</v>
      </c>
      <c r="C1243" s="161" t="s">
        <v>1121</v>
      </c>
      <c r="D1243" s="161" t="s">
        <v>851</v>
      </c>
      <c r="E1243" s="162" t="n">
        <v>187650</v>
      </c>
    </row>
    <row outlineLevel="0" r="1244">
      <c r="A1244" s="160" t="s">
        <v>1247</v>
      </c>
      <c r="B1244" s="161" t="s">
        <v>1417</v>
      </c>
      <c r="C1244" s="161" t="s">
        <v>1248</v>
      </c>
      <c r="D1244" s="161" t="s">
        <v>851</v>
      </c>
      <c r="E1244" s="162" t="n">
        <v>187650</v>
      </c>
    </row>
    <row outlineLevel="0" r="1245">
      <c r="A1245" s="160" t="s">
        <v>1231</v>
      </c>
      <c r="B1245" s="161" t="s">
        <v>1417</v>
      </c>
      <c r="C1245" s="161" t="s">
        <v>1248</v>
      </c>
      <c r="D1245" s="161" t="s">
        <v>1232</v>
      </c>
      <c r="E1245" s="162" t="n">
        <v>187650</v>
      </c>
    </row>
    <row outlineLevel="0" r="1246">
      <c r="A1246" s="160" t="s">
        <v>1233</v>
      </c>
      <c r="B1246" s="161" t="s">
        <v>1417</v>
      </c>
      <c r="C1246" s="161" t="s">
        <v>1248</v>
      </c>
      <c r="D1246" s="161" t="s">
        <v>1234</v>
      </c>
      <c r="E1246" s="162" t="n">
        <v>187650</v>
      </c>
    </row>
    <row ht="38.25" outlineLevel="0" r="1247">
      <c r="A1247" s="160" t="s">
        <v>1047</v>
      </c>
      <c r="B1247" s="161" t="s">
        <v>1048</v>
      </c>
      <c r="C1247" s="161" t="s">
        <v>851</v>
      </c>
      <c r="D1247" s="161" t="s">
        <v>851</v>
      </c>
      <c r="E1247" s="162" t="n">
        <v>14164947.07</v>
      </c>
    </row>
    <row ht="25.5" outlineLevel="0" r="1248">
      <c r="A1248" s="160" t="s">
        <v>1049</v>
      </c>
      <c r="B1248" s="161" t="s">
        <v>1050</v>
      </c>
      <c r="C1248" s="161" t="s">
        <v>851</v>
      </c>
      <c r="D1248" s="161" t="s">
        <v>851</v>
      </c>
      <c r="E1248" s="162" t="n">
        <v>14161947.07</v>
      </c>
    </row>
    <row ht="89.25" outlineLevel="0" r="1249">
      <c r="A1249" s="160" t="s">
        <v>1051</v>
      </c>
      <c r="B1249" s="161" t="s">
        <v>1052</v>
      </c>
      <c r="C1249" s="161" t="s">
        <v>851</v>
      </c>
      <c r="D1249" s="161" t="s">
        <v>851</v>
      </c>
      <c r="E1249" s="162" t="n">
        <v>10000</v>
      </c>
    </row>
    <row ht="25.5" outlineLevel="0" r="1250">
      <c r="A1250" s="160" t="s">
        <v>872</v>
      </c>
      <c r="B1250" s="161" t="s">
        <v>1052</v>
      </c>
      <c r="C1250" s="161" t="s">
        <v>873</v>
      </c>
      <c r="D1250" s="161" t="s">
        <v>851</v>
      </c>
      <c r="E1250" s="162" t="n">
        <v>10000</v>
      </c>
    </row>
    <row ht="25.5" outlineLevel="0" r="1251">
      <c r="A1251" s="160" t="s">
        <v>874</v>
      </c>
      <c r="B1251" s="161" t="s">
        <v>1052</v>
      </c>
      <c r="C1251" s="161" t="s">
        <v>875</v>
      </c>
      <c r="D1251" s="161" t="s">
        <v>851</v>
      </c>
      <c r="E1251" s="162" t="n">
        <v>10000</v>
      </c>
    </row>
    <row outlineLevel="0" r="1252">
      <c r="A1252" s="160" t="s">
        <v>1008</v>
      </c>
      <c r="B1252" s="161" t="s">
        <v>1052</v>
      </c>
      <c r="C1252" s="161" t="s">
        <v>875</v>
      </c>
      <c r="D1252" s="161" t="s">
        <v>1009</v>
      </c>
      <c r="E1252" s="162" t="n">
        <v>10000</v>
      </c>
    </row>
    <row outlineLevel="0" r="1253">
      <c r="A1253" s="160" t="s">
        <v>1045</v>
      </c>
      <c r="B1253" s="161" t="s">
        <v>1052</v>
      </c>
      <c r="C1253" s="161" t="s">
        <v>875</v>
      </c>
      <c r="D1253" s="161" t="s">
        <v>1046</v>
      </c>
      <c r="E1253" s="162" t="n">
        <v>10000</v>
      </c>
    </row>
    <row ht="102" outlineLevel="0" r="1254">
      <c r="A1254" s="160" t="s">
        <v>1053</v>
      </c>
      <c r="B1254" s="161" t="s">
        <v>1054</v>
      </c>
      <c r="C1254" s="161" t="s">
        <v>851</v>
      </c>
      <c r="D1254" s="161" t="s">
        <v>851</v>
      </c>
      <c r="E1254" s="162" t="n">
        <v>1923158</v>
      </c>
    </row>
    <row outlineLevel="0" r="1255">
      <c r="A1255" s="160" t="s">
        <v>910</v>
      </c>
      <c r="B1255" s="161" t="s">
        <v>1054</v>
      </c>
      <c r="C1255" s="161" t="s">
        <v>911</v>
      </c>
      <c r="D1255" s="161" t="s">
        <v>851</v>
      </c>
      <c r="E1255" s="162" t="n">
        <v>1923158</v>
      </c>
    </row>
    <row ht="38.25" outlineLevel="0" r="1256">
      <c r="A1256" s="160" t="s">
        <v>1034</v>
      </c>
      <c r="B1256" s="161" t="s">
        <v>1054</v>
      </c>
      <c r="C1256" s="161" t="s">
        <v>87</v>
      </c>
      <c r="D1256" s="161" t="s">
        <v>851</v>
      </c>
      <c r="E1256" s="162" t="n">
        <v>1923158</v>
      </c>
    </row>
    <row outlineLevel="0" r="1257">
      <c r="A1257" s="160" t="s">
        <v>1008</v>
      </c>
      <c r="B1257" s="161" t="s">
        <v>1054</v>
      </c>
      <c r="C1257" s="161" t="s">
        <v>87</v>
      </c>
      <c r="D1257" s="161" t="s">
        <v>1009</v>
      </c>
      <c r="E1257" s="162" t="n">
        <v>1923158</v>
      </c>
    </row>
    <row outlineLevel="0" r="1258">
      <c r="A1258" s="160" t="s">
        <v>1045</v>
      </c>
      <c r="B1258" s="161" t="s">
        <v>1054</v>
      </c>
      <c r="C1258" s="161" t="s">
        <v>87</v>
      </c>
      <c r="D1258" s="161" t="s">
        <v>1046</v>
      </c>
      <c r="E1258" s="162" t="n">
        <v>1923158</v>
      </c>
    </row>
    <row ht="89.25" outlineLevel="0" r="1259">
      <c r="A1259" s="160" t="s">
        <v>1055</v>
      </c>
      <c r="B1259" s="161" t="s">
        <v>1056</v>
      </c>
      <c r="C1259" s="161" t="s">
        <v>851</v>
      </c>
      <c r="D1259" s="161" t="s">
        <v>851</v>
      </c>
      <c r="E1259" s="162" t="n">
        <v>11834599.5</v>
      </c>
    </row>
    <row outlineLevel="0" r="1260">
      <c r="A1260" s="160" t="s">
        <v>910</v>
      </c>
      <c r="B1260" s="161" t="s">
        <v>1056</v>
      </c>
      <c r="C1260" s="161" t="s">
        <v>911</v>
      </c>
      <c r="D1260" s="161" t="s">
        <v>851</v>
      </c>
      <c r="E1260" s="162" t="n">
        <v>11834599.5</v>
      </c>
    </row>
    <row ht="38.25" outlineLevel="0" r="1261">
      <c r="A1261" s="160" t="s">
        <v>1034</v>
      </c>
      <c r="B1261" s="161" t="s">
        <v>1056</v>
      </c>
      <c r="C1261" s="161" t="s">
        <v>87</v>
      </c>
      <c r="D1261" s="161" t="s">
        <v>851</v>
      </c>
      <c r="E1261" s="162" t="n">
        <v>11834599.5</v>
      </c>
    </row>
    <row outlineLevel="0" r="1262">
      <c r="A1262" s="160" t="s">
        <v>1008</v>
      </c>
      <c r="B1262" s="161" t="s">
        <v>1056</v>
      </c>
      <c r="C1262" s="161" t="s">
        <v>87</v>
      </c>
      <c r="D1262" s="161" t="s">
        <v>1009</v>
      </c>
      <c r="E1262" s="162" t="n">
        <v>11834599.5</v>
      </c>
    </row>
    <row outlineLevel="0" r="1263">
      <c r="A1263" s="160" t="s">
        <v>1045</v>
      </c>
      <c r="B1263" s="161" t="s">
        <v>1056</v>
      </c>
      <c r="C1263" s="161" t="s">
        <v>87</v>
      </c>
      <c r="D1263" s="161" t="s">
        <v>1046</v>
      </c>
      <c r="E1263" s="162" t="n">
        <v>11834599.5</v>
      </c>
    </row>
    <row ht="114.75" outlineLevel="0" r="1264">
      <c r="A1264" s="160" t="s">
        <v>1057</v>
      </c>
      <c r="B1264" s="161" t="s">
        <v>1058</v>
      </c>
      <c r="C1264" s="161" t="s">
        <v>851</v>
      </c>
      <c r="D1264" s="161" t="s">
        <v>851</v>
      </c>
      <c r="E1264" s="162" t="n">
        <v>394189.57</v>
      </c>
    </row>
    <row outlineLevel="0" r="1265">
      <c r="A1265" s="160" t="s">
        <v>910</v>
      </c>
      <c r="B1265" s="161" t="s">
        <v>1058</v>
      </c>
      <c r="C1265" s="161" t="s">
        <v>911</v>
      </c>
      <c r="D1265" s="161" t="s">
        <v>851</v>
      </c>
      <c r="E1265" s="162" t="n">
        <v>394189.57</v>
      </c>
    </row>
    <row ht="38.25" outlineLevel="0" r="1266">
      <c r="A1266" s="160" t="s">
        <v>1034</v>
      </c>
      <c r="B1266" s="161" t="s">
        <v>1058</v>
      </c>
      <c r="C1266" s="161" t="s">
        <v>87</v>
      </c>
      <c r="D1266" s="161" t="s">
        <v>851</v>
      </c>
      <c r="E1266" s="162" t="n">
        <v>394189.57</v>
      </c>
    </row>
    <row outlineLevel="0" r="1267">
      <c r="A1267" s="160" t="s">
        <v>1008</v>
      </c>
      <c r="B1267" s="161" t="s">
        <v>1058</v>
      </c>
      <c r="C1267" s="161" t="s">
        <v>87</v>
      </c>
      <c r="D1267" s="161" t="s">
        <v>1009</v>
      </c>
      <c r="E1267" s="162" t="n">
        <v>394189.57</v>
      </c>
    </row>
    <row outlineLevel="0" r="1268">
      <c r="A1268" s="160" t="s">
        <v>1045</v>
      </c>
      <c r="B1268" s="161" t="s">
        <v>1058</v>
      </c>
      <c r="C1268" s="161" t="s">
        <v>87</v>
      </c>
      <c r="D1268" s="161" t="s">
        <v>1046</v>
      </c>
      <c r="E1268" s="162" t="n">
        <v>394189.57</v>
      </c>
    </row>
    <row ht="25.5" outlineLevel="0" r="1269">
      <c r="A1269" s="160" t="s">
        <v>1018</v>
      </c>
      <c r="B1269" s="161" t="s">
        <v>1061</v>
      </c>
      <c r="C1269" s="161" t="s">
        <v>851</v>
      </c>
      <c r="D1269" s="161" t="s">
        <v>851</v>
      </c>
      <c r="E1269" s="162" t="n">
        <v>3000</v>
      </c>
    </row>
    <row ht="89.25" outlineLevel="0" r="1270">
      <c r="A1270" s="160" t="s">
        <v>1062</v>
      </c>
      <c r="B1270" s="161" t="s">
        <v>1063</v>
      </c>
      <c r="C1270" s="161" t="s">
        <v>851</v>
      </c>
      <c r="D1270" s="161" t="s">
        <v>851</v>
      </c>
      <c r="E1270" s="162" t="n">
        <v>3000</v>
      </c>
    </row>
    <row ht="25.5" outlineLevel="0" r="1271">
      <c r="A1271" s="160" t="s">
        <v>872</v>
      </c>
      <c r="B1271" s="161" t="s">
        <v>1063</v>
      </c>
      <c r="C1271" s="161" t="s">
        <v>873</v>
      </c>
      <c r="D1271" s="161" t="s">
        <v>851</v>
      </c>
      <c r="E1271" s="162" t="n">
        <v>3000</v>
      </c>
    </row>
    <row ht="25.5" outlineLevel="0" r="1272">
      <c r="A1272" s="160" t="s">
        <v>874</v>
      </c>
      <c r="B1272" s="161" t="s">
        <v>1063</v>
      </c>
      <c r="C1272" s="161" t="s">
        <v>875</v>
      </c>
      <c r="D1272" s="161" t="s">
        <v>851</v>
      </c>
      <c r="E1272" s="162" t="n">
        <v>3000</v>
      </c>
    </row>
    <row outlineLevel="0" r="1273">
      <c r="A1273" s="160" t="s">
        <v>1008</v>
      </c>
      <c r="B1273" s="161" t="s">
        <v>1063</v>
      </c>
      <c r="C1273" s="161" t="s">
        <v>875</v>
      </c>
      <c r="D1273" s="161" t="s">
        <v>1009</v>
      </c>
      <c r="E1273" s="162" t="n">
        <v>3000</v>
      </c>
    </row>
    <row outlineLevel="0" r="1274">
      <c r="A1274" s="160" t="s">
        <v>1045</v>
      </c>
      <c r="B1274" s="161" t="s">
        <v>1063</v>
      </c>
      <c r="C1274" s="161" t="s">
        <v>875</v>
      </c>
      <c r="D1274" s="161" t="s">
        <v>1046</v>
      </c>
      <c r="E1274" s="162" t="n">
        <v>3000</v>
      </c>
    </row>
    <row ht="25.5" outlineLevel="0" r="1275">
      <c r="A1275" s="160" t="s">
        <v>1028</v>
      </c>
      <c r="B1275" s="161" t="s">
        <v>1029</v>
      </c>
      <c r="C1275" s="161" t="s">
        <v>851</v>
      </c>
      <c r="D1275" s="161" t="s">
        <v>851</v>
      </c>
      <c r="E1275" s="162" t="n">
        <v>90012067.9</v>
      </c>
    </row>
    <row outlineLevel="0" r="1276">
      <c r="A1276" s="160" t="s">
        <v>1041</v>
      </c>
      <c r="B1276" s="161" t="s">
        <v>1042</v>
      </c>
      <c r="C1276" s="161" t="s">
        <v>851</v>
      </c>
      <c r="D1276" s="161" t="s">
        <v>851</v>
      </c>
      <c r="E1276" s="162" t="n">
        <v>15295950</v>
      </c>
    </row>
    <row ht="89.25" outlineLevel="0" r="1277">
      <c r="A1277" s="160" t="s">
        <v>1692</v>
      </c>
      <c r="B1277" s="161" t="s">
        <v>1693</v>
      </c>
      <c r="C1277" s="161" t="s">
        <v>851</v>
      </c>
      <c r="D1277" s="161" t="s">
        <v>851</v>
      </c>
      <c r="E1277" s="162" t="n">
        <v>10206400</v>
      </c>
    </row>
    <row outlineLevel="0" r="1278">
      <c r="A1278" s="160" t="s">
        <v>1679</v>
      </c>
      <c r="B1278" s="161" t="s">
        <v>1693</v>
      </c>
      <c r="C1278" s="161" t="s">
        <v>1680</v>
      </c>
      <c r="D1278" s="161" t="s">
        <v>851</v>
      </c>
      <c r="E1278" s="162" t="n">
        <v>10206400</v>
      </c>
    </row>
    <row outlineLevel="0" r="1279">
      <c r="A1279" s="160" t="s">
        <v>775</v>
      </c>
      <c r="B1279" s="161" t="s">
        <v>1693</v>
      </c>
      <c r="C1279" s="161" t="s">
        <v>1691</v>
      </c>
      <c r="D1279" s="161" t="s">
        <v>851</v>
      </c>
      <c r="E1279" s="162" t="n">
        <v>10206400</v>
      </c>
    </row>
    <row outlineLevel="0" r="1280">
      <c r="A1280" s="160" t="s">
        <v>1008</v>
      </c>
      <c r="B1280" s="161" t="s">
        <v>1693</v>
      </c>
      <c r="C1280" s="161" t="s">
        <v>1691</v>
      </c>
      <c r="D1280" s="161" t="s">
        <v>1009</v>
      </c>
      <c r="E1280" s="162" t="n">
        <v>10206400</v>
      </c>
    </row>
    <row outlineLevel="0" r="1281">
      <c r="A1281" s="160" t="s">
        <v>1039</v>
      </c>
      <c r="B1281" s="161" t="s">
        <v>1693</v>
      </c>
      <c r="C1281" s="161" t="s">
        <v>1691</v>
      </c>
      <c r="D1281" s="161" t="s">
        <v>1040</v>
      </c>
      <c r="E1281" s="162" t="n">
        <v>10206400</v>
      </c>
    </row>
    <row ht="38.25" outlineLevel="0" r="1282">
      <c r="A1282" s="160" t="s">
        <v>1043</v>
      </c>
      <c r="B1282" s="161" t="s">
        <v>1044</v>
      </c>
      <c r="C1282" s="161" t="s">
        <v>851</v>
      </c>
      <c r="D1282" s="161" t="s">
        <v>851</v>
      </c>
      <c r="E1282" s="162" t="n">
        <v>214800</v>
      </c>
    </row>
    <row ht="25.5" outlineLevel="0" r="1283">
      <c r="A1283" s="160" t="s">
        <v>872</v>
      </c>
      <c r="B1283" s="161" t="s">
        <v>1044</v>
      </c>
      <c r="C1283" s="161" t="s">
        <v>873</v>
      </c>
      <c r="D1283" s="161" t="s">
        <v>851</v>
      </c>
      <c r="E1283" s="162" t="n">
        <v>214800</v>
      </c>
    </row>
    <row ht="25.5" outlineLevel="0" r="1284">
      <c r="A1284" s="160" t="s">
        <v>874</v>
      </c>
      <c r="B1284" s="161" t="s">
        <v>1044</v>
      </c>
      <c r="C1284" s="161" t="s">
        <v>875</v>
      </c>
      <c r="D1284" s="161" t="s">
        <v>851</v>
      </c>
      <c r="E1284" s="162" t="n">
        <v>214800</v>
      </c>
    </row>
    <row outlineLevel="0" r="1285">
      <c r="A1285" s="160" t="s">
        <v>1008</v>
      </c>
      <c r="B1285" s="161" t="s">
        <v>1044</v>
      </c>
      <c r="C1285" s="161" t="s">
        <v>875</v>
      </c>
      <c r="D1285" s="161" t="s">
        <v>1009</v>
      </c>
      <c r="E1285" s="162" t="n">
        <v>214800</v>
      </c>
    </row>
    <row outlineLevel="0" r="1286">
      <c r="A1286" s="160" t="s">
        <v>1039</v>
      </c>
      <c r="B1286" s="161" t="s">
        <v>1044</v>
      </c>
      <c r="C1286" s="161" t="s">
        <v>875</v>
      </c>
      <c r="D1286" s="161" t="s">
        <v>1040</v>
      </c>
      <c r="E1286" s="162" t="n">
        <v>214800</v>
      </c>
    </row>
    <row ht="89.25" outlineLevel="0" r="1287">
      <c r="A1287" s="160" t="s">
        <v>1692</v>
      </c>
      <c r="B1287" s="161" t="s">
        <v>1694</v>
      </c>
      <c r="C1287" s="161" t="s">
        <v>851</v>
      </c>
      <c r="D1287" s="161" t="s">
        <v>851</v>
      </c>
      <c r="E1287" s="162" t="n">
        <v>4874750</v>
      </c>
    </row>
    <row outlineLevel="0" r="1288">
      <c r="A1288" s="160" t="s">
        <v>1679</v>
      </c>
      <c r="B1288" s="161" t="s">
        <v>1694</v>
      </c>
      <c r="C1288" s="161" t="s">
        <v>1680</v>
      </c>
      <c r="D1288" s="161" t="s">
        <v>851</v>
      </c>
      <c r="E1288" s="162" t="n">
        <v>4874750</v>
      </c>
    </row>
    <row outlineLevel="0" r="1289">
      <c r="A1289" s="160" t="s">
        <v>775</v>
      </c>
      <c r="B1289" s="161" t="s">
        <v>1694</v>
      </c>
      <c r="C1289" s="161" t="s">
        <v>1691</v>
      </c>
      <c r="D1289" s="161" t="s">
        <v>851</v>
      </c>
      <c r="E1289" s="162" t="n">
        <v>4874750</v>
      </c>
    </row>
    <row outlineLevel="0" r="1290">
      <c r="A1290" s="160" t="s">
        <v>1008</v>
      </c>
      <c r="B1290" s="161" t="s">
        <v>1694</v>
      </c>
      <c r="C1290" s="161" t="s">
        <v>1691</v>
      </c>
      <c r="D1290" s="161" t="s">
        <v>1009</v>
      </c>
      <c r="E1290" s="162" t="n">
        <v>4874750</v>
      </c>
    </row>
    <row outlineLevel="0" r="1291">
      <c r="A1291" s="160" t="s">
        <v>1039</v>
      </c>
      <c r="B1291" s="161" t="s">
        <v>1694</v>
      </c>
      <c r="C1291" s="161" t="s">
        <v>1691</v>
      </c>
      <c r="D1291" s="161" t="s">
        <v>1040</v>
      </c>
      <c r="E1291" s="162" t="n">
        <v>4874750</v>
      </c>
    </row>
    <row ht="25.5" outlineLevel="0" r="1292">
      <c r="A1292" s="160" t="s">
        <v>1030</v>
      </c>
      <c r="B1292" s="161" t="s">
        <v>1031</v>
      </c>
      <c r="C1292" s="161" t="s">
        <v>851</v>
      </c>
      <c r="D1292" s="161" t="s">
        <v>851</v>
      </c>
      <c r="E1292" s="162" t="n">
        <v>74622783.9</v>
      </c>
    </row>
    <row ht="51" outlineLevel="0" r="1293">
      <c r="A1293" s="160" t="s">
        <v>1032</v>
      </c>
      <c r="B1293" s="161" t="s">
        <v>1033</v>
      </c>
      <c r="C1293" s="161" t="s">
        <v>851</v>
      </c>
      <c r="D1293" s="161" t="s">
        <v>851</v>
      </c>
      <c r="E1293" s="162" t="n">
        <v>8845800</v>
      </c>
    </row>
    <row outlineLevel="0" r="1294">
      <c r="A1294" s="160" t="s">
        <v>910</v>
      </c>
      <c r="B1294" s="161" t="s">
        <v>1033</v>
      </c>
      <c r="C1294" s="161" t="s">
        <v>911</v>
      </c>
      <c r="D1294" s="161" t="s">
        <v>851</v>
      </c>
      <c r="E1294" s="162" t="n">
        <v>8845800</v>
      </c>
    </row>
    <row ht="38.25" outlineLevel="0" r="1295">
      <c r="A1295" s="160" t="s">
        <v>1034</v>
      </c>
      <c r="B1295" s="161" t="s">
        <v>1033</v>
      </c>
      <c r="C1295" s="161" t="s">
        <v>87</v>
      </c>
      <c r="D1295" s="161" t="s">
        <v>851</v>
      </c>
      <c r="E1295" s="162" t="n">
        <v>8845800</v>
      </c>
    </row>
    <row outlineLevel="0" r="1296">
      <c r="A1296" s="160" t="s">
        <v>1008</v>
      </c>
      <c r="B1296" s="161" t="s">
        <v>1033</v>
      </c>
      <c r="C1296" s="161" t="s">
        <v>87</v>
      </c>
      <c r="D1296" s="161" t="s">
        <v>1009</v>
      </c>
      <c r="E1296" s="162" t="n">
        <v>8845800</v>
      </c>
    </row>
    <row outlineLevel="0" r="1297">
      <c r="A1297" s="160" t="s">
        <v>1026</v>
      </c>
      <c r="B1297" s="161" t="s">
        <v>1033</v>
      </c>
      <c r="C1297" s="161" t="s">
        <v>87</v>
      </c>
      <c r="D1297" s="161" t="s">
        <v>1027</v>
      </c>
      <c r="E1297" s="162" t="n">
        <v>8845800</v>
      </c>
    </row>
    <row ht="51" outlineLevel="0" r="1298">
      <c r="A1298" s="160" t="s">
        <v>1037</v>
      </c>
      <c r="B1298" s="161" t="s">
        <v>1038</v>
      </c>
      <c r="C1298" s="161" t="s">
        <v>851</v>
      </c>
      <c r="D1298" s="161" t="s">
        <v>851</v>
      </c>
      <c r="E1298" s="162" t="n">
        <v>65776983.9</v>
      </c>
    </row>
    <row outlineLevel="0" r="1299">
      <c r="A1299" s="160" t="s">
        <v>910</v>
      </c>
      <c r="B1299" s="161" t="s">
        <v>1038</v>
      </c>
      <c r="C1299" s="161" t="s">
        <v>911</v>
      </c>
      <c r="D1299" s="161" t="s">
        <v>851</v>
      </c>
      <c r="E1299" s="162" t="n">
        <v>65776983.9</v>
      </c>
    </row>
    <row ht="38.25" outlineLevel="0" r="1300">
      <c r="A1300" s="160" t="s">
        <v>1034</v>
      </c>
      <c r="B1300" s="161" t="s">
        <v>1038</v>
      </c>
      <c r="C1300" s="161" t="s">
        <v>87</v>
      </c>
      <c r="D1300" s="161" t="s">
        <v>851</v>
      </c>
      <c r="E1300" s="162" t="n">
        <v>65776983.9</v>
      </c>
    </row>
    <row outlineLevel="0" r="1301">
      <c r="A1301" s="160" t="s">
        <v>1008</v>
      </c>
      <c r="B1301" s="161" t="s">
        <v>1038</v>
      </c>
      <c r="C1301" s="161" t="s">
        <v>87</v>
      </c>
      <c r="D1301" s="161" t="s">
        <v>1009</v>
      </c>
      <c r="E1301" s="162" t="n">
        <v>65776983.9</v>
      </c>
    </row>
    <row outlineLevel="0" r="1302">
      <c r="A1302" s="160" t="s">
        <v>1026</v>
      </c>
      <c r="B1302" s="161" t="s">
        <v>1038</v>
      </c>
      <c r="C1302" s="161" t="s">
        <v>87</v>
      </c>
      <c r="D1302" s="161" t="s">
        <v>1027</v>
      </c>
      <c r="E1302" s="162" t="n">
        <v>65776983.9</v>
      </c>
    </row>
    <row ht="25.5" outlineLevel="0" r="1303">
      <c r="A1303" s="160" t="s">
        <v>1522</v>
      </c>
      <c r="B1303" s="161" t="s">
        <v>1523</v>
      </c>
      <c r="C1303" s="161" t="s">
        <v>851</v>
      </c>
      <c r="D1303" s="161" t="s">
        <v>851</v>
      </c>
      <c r="E1303" s="162" t="n">
        <v>93334</v>
      </c>
    </row>
    <row ht="51" outlineLevel="0" r="1304">
      <c r="A1304" s="160" t="s">
        <v>1556</v>
      </c>
      <c r="B1304" s="161" t="s">
        <v>1557</v>
      </c>
      <c r="C1304" s="161" t="s">
        <v>851</v>
      </c>
      <c r="D1304" s="161" t="s">
        <v>851</v>
      </c>
      <c r="E1304" s="162" t="n">
        <v>80000</v>
      </c>
    </row>
    <row ht="25.5" outlineLevel="0" r="1305">
      <c r="A1305" s="160" t="s">
        <v>1120</v>
      </c>
      <c r="B1305" s="161" t="s">
        <v>1557</v>
      </c>
      <c r="C1305" s="161" t="s">
        <v>1121</v>
      </c>
      <c r="D1305" s="161" t="s">
        <v>851</v>
      </c>
      <c r="E1305" s="162" t="n">
        <v>80000</v>
      </c>
    </row>
    <row outlineLevel="0" r="1306">
      <c r="A1306" s="160" t="s">
        <v>1247</v>
      </c>
      <c r="B1306" s="161" t="s">
        <v>1557</v>
      </c>
      <c r="C1306" s="161" t="s">
        <v>1248</v>
      </c>
      <c r="D1306" s="161" t="s">
        <v>851</v>
      </c>
      <c r="E1306" s="162" t="n">
        <v>80000</v>
      </c>
    </row>
    <row outlineLevel="0" r="1307">
      <c r="A1307" s="160" t="s">
        <v>1211</v>
      </c>
      <c r="B1307" s="161" t="s">
        <v>1557</v>
      </c>
      <c r="C1307" s="161" t="s">
        <v>1248</v>
      </c>
      <c r="D1307" s="161" t="s">
        <v>1212</v>
      </c>
      <c r="E1307" s="162" t="n">
        <v>80000</v>
      </c>
    </row>
    <row outlineLevel="0" r="1308">
      <c r="A1308" s="160" t="s">
        <v>1243</v>
      </c>
      <c r="B1308" s="161" t="s">
        <v>1557</v>
      </c>
      <c r="C1308" s="161" t="s">
        <v>1248</v>
      </c>
      <c r="D1308" s="161" t="s">
        <v>1244</v>
      </c>
      <c r="E1308" s="162" t="n">
        <v>80000</v>
      </c>
    </row>
    <row ht="76.5" outlineLevel="0" r="1309">
      <c r="A1309" s="160" t="s">
        <v>1524</v>
      </c>
      <c r="B1309" s="161" t="s">
        <v>1525</v>
      </c>
      <c r="C1309" s="161" t="s">
        <v>851</v>
      </c>
      <c r="D1309" s="161" t="s">
        <v>851</v>
      </c>
      <c r="E1309" s="162" t="n">
        <v>13334</v>
      </c>
    </row>
    <row ht="25.5" outlineLevel="0" r="1310">
      <c r="A1310" s="160" t="s">
        <v>872</v>
      </c>
      <c r="B1310" s="161" t="s">
        <v>1525</v>
      </c>
      <c r="C1310" s="161" t="s">
        <v>873</v>
      </c>
      <c r="D1310" s="161" t="s">
        <v>851</v>
      </c>
      <c r="E1310" s="162" t="n">
        <v>13334</v>
      </c>
    </row>
    <row ht="25.5" outlineLevel="0" r="1311">
      <c r="A1311" s="160" t="s">
        <v>874</v>
      </c>
      <c r="B1311" s="161" t="s">
        <v>1525</v>
      </c>
      <c r="C1311" s="161" t="s">
        <v>875</v>
      </c>
      <c r="D1311" s="161" t="s">
        <v>851</v>
      </c>
      <c r="E1311" s="162" t="n">
        <v>13334</v>
      </c>
    </row>
    <row outlineLevel="0" r="1312">
      <c r="A1312" s="160" t="s">
        <v>1211</v>
      </c>
      <c r="B1312" s="161" t="s">
        <v>1525</v>
      </c>
      <c r="C1312" s="161" t="s">
        <v>875</v>
      </c>
      <c r="D1312" s="161" t="s">
        <v>1212</v>
      </c>
      <c r="E1312" s="162" t="n">
        <v>13334</v>
      </c>
    </row>
    <row outlineLevel="0" r="1313">
      <c r="A1313" s="160" t="s">
        <v>1471</v>
      </c>
      <c r="B1313" s="161" t="s">
        <v>1525</v>
      </c>
      <c r="C1313" s="161" t="s">
        <v>875</v>
      </c>
      <c r="D1313" s="161" t="s">
        <v>1472</v>
      </c>
      <c r="E1313" s="162" t="n">
        <v>13334</v>
      </c>
    </row>
    <row ht="25.5" outlineLevel="0" r="1314">
      <c r="A1314" s="160" t="s">
        <v>1168</v>
      </c>
      <c r="B1314" s="161" t="s">
        <v>1169</v>
      </c>
      <c r="C1314" s="161" t="s">
        <v>851</v>
      </c>
      <c r="D1314" s="161" t="s">
        <v>851</v>
      </c>
      <c r="E1314" s="162" t="n">
        <v>1460000</v>
      </c>
    </row>
    <row ht="25.5" outlineLevel="0" r="1315">
      <c r="A1315" s="160" t="s">
        <v>1170</v>
      </c>
      <c r="B1315" s="161" t="s">
        <v>1171</v>
      </c>
      <c r="C1315" s="161" t="s">
        <v>851</v>
      </c>
      <c r="D1315" s="161" t="s">
        <v>851</v>
      </c>
      <c r="E1315" s="162" t="n">
        <v>500000</v>
      </c>
    </row>
    <row ht="63.75" outlineLevel="0" r="1316">
      <c r="A1316" s="160" t="s">
        <v>1172</v>
      </c>
      <c r="B1316" s="161" t="s">
        <v>1173</v>
      </c>
      <c r="C1316" s="161" t="s">
        <v>851</v>
      </c>
      <c r="D1316" s="161" t="s">
        <v>851</v>
      </c>
      <c r="E1316" s="162" t="n">
        <v>500000</v>
      </c>
    </row>
    <row ht="25.5" outlineLevel="0" r="1317">
      <c r="A1317" s="160" t="s">
        <v>872</v>
      </c>
      <c r="B1317" s="161" t="s">
        <v>1173</v>
      </c>
      <c r="C1317" s="161" t="s">
        <v>873</v>
      </c>
      <c r="D1317" s="161" t="s">
        <v>851</v>
      </c>
      <c r="E1317" s="162" t="n">
        <v>500000</v>
      </c>
    </row>
    <row ht="25.5" outlineLevel="0" r="1318">
      <c r="A1318" s="160" t="s">
        <v>874</v>
      </c>
      <c r="B1318" s="161" t="s">
        <v>1173</v>
      </c>
      <c r="C1318" s="161" t="s">
        <v>875</v>
      </c>
      <c r="D1318" s="161" t="s">
        <v>851</v>
      </c>
      <c r="E1318" s="162" t="n">
        <v>500000</v>
      </c>
    </row>
    <row outlineLevel="0" r="1319">
      <c r="A1319" s="160" t="s">
        <v>1068</v>
      </c>
      <c r="B1319" s="161" t="s">
        <v>1173</v>
      </c>
      <c r="C1319" s="161" t="s">
        <v>875</v>
      </c>
      <c r="D1319" s="161" t="s">
        <v>1069</v>
      </c>
      <c r="E1319" s="162" t="n">
        <v>500000</v>
      </c>
    </row>
    <row outlineLevel="0" r="1320">
      <c r="A1320" s="160" t="s">
        <v>1166</v>
      </c>
      <c r="B1320" s="161" t="s">
        <v>1173</v>
      </c>
      <c r="C1320" s="161" t="s">
        <v>875</v>
      </c>
      <c r="D1320" s="161" t="s">
        <v>1167</v>
      </c>
      <c r="E1320" s="162" t="n">
        <v>500000</v>
      </c>
    </row>
    <row ht="25.5" outlineLevel="0" r="1321">
      <c r="A1321" s="160" t="s">
        <v>1427</v>
      </c>
      <c r="B1321" s="161" t="s">
        <v>1428</v>
      </c>
      <c r="C1321" s="161" t="s">
        <v>851</v>
      </c>
      <c r="D1321" s="161" t="s">
        <v>851</v>
      </c>
      <c r="E1321" s="162" t="n">
        <v>960000</v>
      </c>
    </row>
    <row ht="63.75" outlineLevel="0" r="1322">
      <c r="A1322" s="160" t="s">
        <v>1429</v>
      </c>
      <c r="B1322" s="161" t="s">
        <v>1430</v>
      </c>
      <c r="C1322" s="161" t="s">
        <v>851</v>
      </c>
      <c r="D1322" s="161" t="s">
        <v>851</v>
      </c>
      <c r="E1322" s="162" t="n">
        <v>960000</v>
      </c>
    </row>
    <row outlineLevel="0" r="1323">
      <c r="A1323" s="160" t="s">
        <v>969</v>
      </c>
      <c r="B1323" s="161" t="s">
        <v>1430</v>
      </c>
      <c r="C1323" s="161" t="s">
        <v>970</v>
      </c>
      <c r="D1323" s="161" t="s">
        <v>851</v>
      </c>
      <c r="E1323" s="162" t="n">
        <v>960000</v>
      </c>
    </row>
    <row outlineLevel="0" r="1324">
      <c r="A1324" s="160" t="s">
        <v>1431</v>
      </c>
      <c r="B1324" s="161" t="s">
        <v>1430</v>
      </c>
      <c r="C1324" s="161" t="s">
        <v>1432</v>
      </c>
      <c r="D1324" s="161" t="s">
        <v>851</v>
      </c>
      <c r="E1324" s="162" t="n">
        <v>960000</v>
      </c>
    </row>
    <row outlineLevel="0" r="1325">
      <c r="A1325" s="160" t="s">
        <v>1068</v>
      </c>
      <c r="B1325" s="161" t="s">
        <v>1430</v>
      </c>
      <c r="C1325" s="161" t="s">
        <v>1432</v>
      </c>
      <c r="D1325" s="161" t="s">
        <v>1069</v>
      </c>
      <c r="E1325" s="162" t="n">
        <v>960000</v>
      </c>
    </row>
    <row outlineLevel="0" r="1326">
      <c r="A1326" s="160" t="s">
        <v>1166</v>
      </c>
      <c r="B1326" s="161" t="s">
        <v>1430</v>
      </c>
      <c r="C1326" s="161" t="s">
        <v>1432</v>
      </c>
      <c r="D1326" s="161" t="s">
        <v>1167</v>
      </c>
      <c r="E1326" s="162" t="n">
        <v>960000</v>
      </c>
    </row>
    <row ht="25.5" outlineLevel="0" r="1327">
      <c r="A1327" s="160" t="s">
        <v>1643</v>
      </c>
      <c r="B1327" s="161" t="s">
        <v>1644</v>
      </c>
      <c r="C1327" s="161" t="s">
        <v>851</v>
      </c>
      <c r="D1327" s="161" t="s">
        <v>851</v>
      </c>
      <c r="E1327" s="162" t="n">
        <v>186499696.3</v>
      </c>
    </row>
    <row ht="51" outlineLevel="0" r="1328">
      <c r="A1328" s="160" t="s">
        <v>1675</v>
      </c>
      <c r="B1328" s="161" t="s">
        <v>1676</v>
      </c>
      <c r="C1328" s="161" t="s">
        <v>851</v>
      </c>
      <c r="D1328" s="161" t="s">
        <v>851</v>
      </c>
      <c r="E1328" s="162" t="n">
        <v>165125233.3</v>
      </c>
    </row>
    <row ht="114.75" outlineLevel="0" r="1329">
      <c r="A1329" s="160" t="s">
        <v>1720</v>
      </c>
      <c r="B1329" s="161" t="s">
        <v>1721</v>
      </c>
      <c r="C1329" s="161" t="s">
        <v>851</v>
      </c>
      <c r="D1329" s="161" t="s">
        <v>851</v>
      </c>
      <c r="E1329" s="162" t="n">
        <v>1829220</v>
      </c>
    </row>
    <row outlineLevel="0" r="1330">
      <c r="A1330" s="160" t="s">
        <v>1679</v>
      </c>
      <c r="B1330" s="161" t="s">
        <v>1721</v>
      </c>
      <c r="C1330" s="161" t="s">
        <v>1680</v>
      </c>
      <c r="D1330" s="161" t="s">
        <v>851</v>
      </c>
      <c r="E1330" s="162" t="n">
        <v>1829220</v>
      </c>
    </row>
    <row outlineLevel="0" r="1331">
      <c r="A1331" s="160" t="s">
        <v>775</v>
      </c>
      <c r="B1331" s="161" t="s">
        <v>1721</v>
      </c>
      <c r="C1331" s="161" t="s">
        <v>1691</v>
      </c>
      <c r="D1331" s="161" t="s">
        <v>851</v>
      </c>
      <c r="E1331" s="162" t="n">
        <v>1829220</v>
      </c>
    </row>
    <row ht="38.25" outlineLevel="0" r="1332">
      <c r="A1332" s="160" t="s">
        <v>1707</v>
      </c>
      <c r="B1332" s="161" t="s">
        <v>1721</v>
      </c>
      <c r="C1332" s="161" t="s">
        <v>1691</v>
      </c>
      <c r="D1332" s="161" t="s">
        <v>1708</v>
      </c>
      <c r="E1332" s="162" t="n">
        <v>1829220</v>
      </c>
    </row>
    <row outlineLevel="0" r="1333">
      <c r="A1333" s="160" t="s">
        <v>1718</v>
      </c>
      <c r="B1333" s="161" t="s">
        <v>1721</v>
      </c>
      <c r="C1333" s="161" t="s">
        <v>1691</v>
      </c>
      <c r="D1333" s="161" t="s">
        <v>1719</v>
      </c>
      <c r="E1333" s="162" t="n">
        <v>1829220</v>
      </c>
    </row>
    <row ht="114.75" outlineLevel="0" r="1334">
      <c r="A1334" s="160" t="s">
        <v>1722</v>
      </c>
      <c r="B1334" s="161" t="s">
        <v>1723</v>
      </c>
      <c r="C1334" s="161" t="s">
        <v>851</v>
      </c>
      <c r="D1334" s="161" t="s">
        <v>851</v>
      </c>
      <c r="E1334" s="162" t="n">
        <v>5458044</v>
      </c>
    </row>
    <row outlineLevel="0" r="1335">
      <c r="A1335" s="160" t="s">
        <v>1679</v>
      </c>
      <c r="B1335" s="161" t="s">
        <v>1723</v>
      </c>
      <c r="C1335" s="161" t="s">
        <v>1680</v>
      </c>
      <c r="D1335" s="161" t="s">
        <v>851</v>
      </c>
      <c r="E1335" s="162" t="n">
        <v>5458044</v>
      </c>
    </row>
    <row outlineLevel="0" r="1336">
      <c r="A1336" s="160" t="s">
        <v>775</v>
      </c>
      <c r="B1336" s="161" t="s">
        <v>1723</v>
      </c>
      <c r="C1336" s="161" t="s">
        <v>1691</v>
      </c>
      <c r="D1336" s="161" t="s">
        <v>851</v>
      </c>
      <c r="E1336" s="162" t="n">
        <v>5458044</v>
      </c>
    </row>
    <row ht="38.25" outlineLevel="0" r="1337">
      <c r="A1337" s="160" t="s">
        <v>1707</v>
      </c>
      <c r="B1337" s="161" t="s">
        <v>1723</v>
      </c>
      <c r="C1337" s="161" t="s">
        <v>1691</v>
      </c>
      <c r="D1337" s="161" t="s">
        <v>1708</v>
      </c>
      <c r="E1337" s="162" t="n">
        <v>5458044</v>
      </c>
    </row>
    <row outlineLevel="0" r="1338">
      <c r="A1338" s="160" t="s">
        <v>1718</v>
      </c>
      <c r="B1338" s="161" t="s">
        <v>1723</v>
      </c>
      <c r="C1338" s="161" t="s">
        <v>1691</v>
      </c>
      <c r="D1338" s="161" t="s">
        <v>1719</v>
      </c>
      <c r="E1338" s="162" t="n">
        <v>5458044</v>
      </c>
    </row>
    <row ht="89.25" outlineLevel="0" r="1339">
      <c r="A1339" s="160" t="s">
        <v>1687</v>
      </c>
      <c r="B1339" s="161" t="s">
        <v>1688</v>
      </c>
      <c r="C1339" s="161" t="s">
        <v>851</v>
      </c>
      <c r="D1339" s="161" t="s">
        <v>851</v>
      </c>
      <c r="E1339" s="162" t="n">
        <v>5767725.3</v>
      </c>
    </row>
    <row outlineLevel="0" r="1340">
      <c r="A1340" s="160" t="s">
        <v>1679</v>
      </c>
      <c r="B1340" s="161" t="s">
        <v>1688</v>
      </c>
      <c r="C1340" s="161" t="s">
        <v>1680</v>
      </c>
      <c r="D1340" s="161" t="s">
        <v>851</v>
      </c>
      <c r="E1340" s="162" t="n">
        <v>5767725.3</v>
      </c>
    </row>
    <row outlineLevel="0" r="1341">
      <c r="A1341" s="160" t="s">
        <v>1681</v>
      </c>
      <c r="B1341" s="161" t="s">
        <v>1688</v>
      </c>
      <c r="C1341" s="161" t="s">
        <v>1682</v>
      </c>
      <c r="D1341" s="161" t="s">
        <v>851</v>
      </c>
      <c r="E1341" s="162" t="n">
        <v>5767725.3</v>
      </c>
    </row>
    <row outlineLevel="0" r="1342">
      <c r="A1342" s="160" t="s">
        <v>1683</v>
      </c>
      <c r="B1342" s="161" t="s">
        <v>1688</v>
      </c>
      <c r="C1342" s="161" t="s">
        <v>1682</v>
      </c>
      <c r="D1342" s="161" t="s">
        <v>1684</v>
      </c>
      <c r="E1342" s="162" t="n">
        <v>5767725.3</v>
      </c>
    </row>
    <row outlineLevel="0" r="1343">
      <c r="A1343" s="160" t="s">
        <v>1685</v>
      </c>
      <c r="B1343" s="161" t="s">
        <v>1688</v>
      </c>
      <c r="C1343" s="161" t="s">
        <v>1682</v>
      </c>
      <c r="D1343" s="161" t="s">
        <v>1686</v>
      </c>
      <c r="E1343" s="162" t="n">
        <v>5767725.3</v>
      </c>
    </row>
    <row ht="114.75" outlineLevel="0" r="1344">
      <c r="A1344" s="160" t="s">
        <v>1677</v>
      </c>
      <c r="B1344" s="161" t="s">
        <v>1678</v>
      </c>
      <c r="C1344" s="161" t="s">
        <v>851</v>
      </c>
      <c r="D1344" s="161" t="s">
        <v>851</v>
      </c>
      <c r="E1344" s="162" t="n">
        <v>311600</v>
      </c>
    </row>
    <row outlineLevel="0" r="1345">
      <c r="A1345" s="160" t="s">
        <v>1679</v>
      </c>
      <c r="B1345" s="161" t="s">
        <v>1678</v>
      </c>
      <c r="C1345" s="161" t="s">
        <v>1680</v>
      </c>
      <c r="D1345" s="161" t="s">
        <v>851</v>
      </c>
      <c r="E1345" s="162" t="n">
        <v>311600</v>
      </c>
    </row>
    <row outlineLevel="0" r="1346">
      <c r="A1346" s="160" t="s">
        <v>1681</v>
      </c>
      <c r="B1346" s="161" t="s">
        <v>1678</v>
      </c>
      <c r="C1346" s="161" t="s">
        <v>1682</v>
      </c>
      <c r="D1346" s="161" t="s">
        <v>851</v>
      </c>
      <c r="E1346" s="162" t="n">
        <v>311600</v>
      </c>
    </row>
    <row outlineLevel="0" r="1347">
      <c r="A1347" s="160" t="s">
        <v>852</v>
      </c>
      <c r="B1347" s="161" t="s">
        <v>1678</v>
      </c>
      <c r="C1347" s="161" t="s">
        <v>1682</v>
      </c>
      <c r="D1347" s="161" t="s">
        <v>853</v>
      </c>
      <c r="E1347" s="162" t="n">
        <v>311600</v>
      </c>
    </row>
    <row outlineLevel="0" r="1348">
      <c r="A1348" s="160" t="s">
        <v>950</v>
      </c>
      <c r="B1348" s="161" t="s">
        <v>1678</v>
      </c>
      <c r="C1348" s="161" t="s">
        <v>1682</v>
      </c>
      <c r="D1348" s="161" t="s">
        <v>951</v>
      </c>
      <c r="E1348" s="162" t="n">
        <v>311600</v>
      </c>
    </row>
    <row ht="140.25" outlineLevel="0" r="1349">
      <c r="A1349" s="160" t="s">
        <v>1703</v>
      </c>
      <c r="B1349" s="161" t="s">
        <v>1704</v>
      </c>
      <c r="C1349" s="161" t="s">
        <v>851</v>
      </c>
      <c r="D1349" s="161" t="s">
        <v>851</v>
      </c>
      <c r="E1349" s="162" t="n">
        <v>60210</v>
      </c>
    </row>
    <row outlineLevel="0" r="1350">
      <c r="A1350" s="160" t="s">
        <v>1679</v>
      </c>
      <c r="B1350" s="161" t="s">
        <v>1704</v>
      </c>
      <c r="C1350" s="161" t="s">
        <v>1680</v>
      </c>
      <c r="D1350" s="161" t="s">
        <v>851</v>
      </c>
      <c r="E1350" s="162" t="n">
        <v>60210</v>
      </c>
    </row>
    <row outlineLevel="0" r="1351">
      <c r="A1351" s="160" t="s">
        <v>775</v>
      </c>
      <c r="B1351" s="161" t="s">
        <v>1704</v>
      </c>
      <c r="C1351" s="161" t="s">
        <v>1691</v>
      </c>
      <c r="D1351" s="161" t="s">
        <v>851</v>
      </c>
      <c r="E1351" s="162" t="n">
        <v>60210</v>
      </c>
    </row>
    <row outlineLevel="0" r="1352">
      <c r="A1352" s="160" t="s">
        <v>1699</v>
      </c>
      <c r="B1352" s="161" t="s">
        <v>1704</v>
      </c>
      <c r="C1352" s="161" t="s">
        <v>1691</v>
      </c>
      <c r="D1352" s="161" t="s">
        <v>1700</v>
      </c>
      <c r="E1352" s="162" t="n">
        <v>60210</v>
      </c>
    </row>
    <row outlineLevel="0" r="1353">
      <c r="A1353" s="160" t="s">
        <v>1701</v>
      </c>
      <c r="B1353" s="161" t="s">
        <v>1704</v>
      </c>
      <c r="C1353" s="161" t="s">
        <v>1691</v>
      </c>
      <c r="D1353" s="161" t="s">
        <v>1702</v>
      </c>
      <c r="E1353" s="162" t="n">
        <v>60210</v>
      </c>
    </row>
    <row ht="114.75" outlineLevel="0" r="1354">
      <c r="A1354" s="160" t="s">
        <v>1711</v>
      </c>
      <c r="B1354" s="161" t="s">
        <v>1712</v>
      </c>
      <c r="C1354" s="161" t="s">
        <v>851</v>
      </c>
      <c r="D1354" s="161" t="s">
        <v>851</v>
      </c>
      <c r="E1354" s="162" t="n">
        <v>47081000</v>
      </c>
    </row>
    <row outlineLevel="0" r="1355">
      <c r="A1355" s="160" t="s">
        <v>1679</v>
      </c>
      <c r="B1355" s="161" t="s">
        <v>1712</v>
      </c>
      <c r="C1355" s="161" t="s">
        <v>1680</v>
      </c>
      <c r="D1355" s="161" t="s">
        <v>851</v>
      </c>
      <c r="E1355" s="162" t="n">
        <v>47081000</v>
      </c>
    </row>
    <row outlineLevel="0" r="1356">
      <c r="A1356" s="160" t="s">
        <v>1713</v>
      </c>
      <c r="B1356" s="161" t="s">
        <v>1712</v>
      </c>
      <c r="C1356" s="161" t="s">
        <v>1714</v>
      </c>
      <c r="D1356" s="161" t="s">
        <v>851</v>
      </c>
      <c r="E1356" s="162" t="n">
        <v>47081000</v>
      </c>
    </row>
    <row ht="38.25" outlineLevel="0" r="1357">
      <c r="A1357" s="160" t="s">
        <v>1707</v>
      </c>
      <c r="B1357" s="161" t="s">
        <v>1712</v>
      </c>
      <c r="C1357" s="161" t="s">
        <v>1714</v>
      </c>
      <c r="D1357" s="161" t="s">
        <v>1708</v>
      </c>
      <c r="E1357" s="162" t="n">
        <v>47081000</v>
      </c>
    </row>
    <row ht="38.25" outlineLevel="0" r="1358">
      <c r="A1358" s="160" t="s">
        <v>1709</v>
      </c>
      <c r="B1358" s="161" t="s">
        <v>1712</v>
      </c>
      <c r="C1358" s="161" t="s">
        <v>1714</v>
      </c>
      <c r="D1358" s="161" t="s">
        <v>1710</v>
      </c>
      <c r="E1358" s="162" t="n">
        <v>47081000</v>
      </c>
    </row>
    <row ht="102" outlineLevel="0" r="1359">
      <c r="A1359" s="160" t="s">
        <v>1724</v>
      </c>
      <c r="B1359" s="161" t="s">
        <v>1725</v>
      </c>
      <c r="C1359" s="161" t="s">
        <v>851</v>
      </c>
      <c r="D1359" s="161" t="s">
        <v>851</v>
      </c>
      <c r="E1359" s="162" t="n">
        <v>2763258</v>
      </c>
    </row>
    <row outlineLevel="0" r="1360">
      <c r="A1360" s="160" t="s">
        <v>1679</v>
      </c>
      <c r="B1360" s="161" t="s">
        <v>1725</v>
      </c>
      <c r="C1360" s="161" t="s">
        <v>1680</v>
      </c>
      <c r="D1360" s="161" t="s">
        <v>851</v>
      </c>
      <c r="E1360" s="162" t="n">
        <v>2763258</v>
      </c>
    </row>
    <row outlineLevel="0" r="1361">
      <c r="A1361" s="160" t="s">
        <v>775</v>
      </c>
      <c r="B1361" s="161" t="s">
        <v>1725</v>
      </c>
      <c r="C1361" s="161" t="s">
        <v>1691</v>
      </c>
      <c r="D1361" s="161" t="s">
        <v>851</v>
      </c>
      <c r="E1361" s="162" t="n">
        <v>2763258</v>
      </c>
    </row>
    <row ht="38.25" outlineLevel="0" r="1362">
      <c r="A1362" s="160" t="s">
        <v>1707</v>
      </c>
      <c r="B1362" s="161" t="s">
        <v>1725</v>
      </c>
      <c r="C1362" s="161" t="s">
        <v>1691</v>
      </c>
      <c r="D1362" s="161" t="s">
        <v>1708</v>
      </c>
      <c r="E1362" s="162" t="n">
        <v>2763258</v>
      </c>
    </row>
    <row outlineLevel="0" r="1363">
      <c r="A1363" s="160" t="s">
        <v>1718</v>
      </c>
      <c r="B1363" s="161" t="s">
        <v>1725</v>
      </c>
      <c r="C1363" s="161" t="s">
        <v>1691</v>
      </c>
      <c r="D1363" s="161" t="s">
        <v>1719</v>
      </c>
      <c r="E1363" s="162" t="n">
        <v>2763258</v>
      </c>
    </row>
    <row ht="89.25" outlineLevel="0" r="1364">
      <c r="A1364" s="160" t="s">
        <v>1726</v>
      </c>
      <c r="B1364" s="161" t="s">
        <v>1727</v>
      </c>
      <c r="C1364" s="161" t="s">
        <v>851</v>
      </c>
      <c r="D1364" s="161" t="s">
        <v>851</v>
      </c>
      <c r="E1364" s="162" t="n">
        <v>43683322</v>
      </c>
    </row>
    <row outlineLevel="0" r="1365">
      <c r="A1365" s="160" t="s">
        <v>1679</v>
      </c>
      <c r="B1365" s="161" t="s">
        <v>1727</v>
      </c>
      <c r="C1365" s="161" t="s">
        <v>1680</v>
      </c>
      <c r="D1365" s="161" t="s">
        <v>851</v>
      </c>
      <c r="E1365" s="162" t="n">
        <v>43683322</v>
      </c>
    </row>
    <row outlineLevel="0" r="1366">
      <c r="A1366" s="160" t="s">
        <v>775</v>
      </c>
      <c r="B1366" s="161" t="s">
        <v>1727</v>
      </c>
      <c r="C1366" s="161" t="s">
        <v>1691</v>
      </c>
      <c r="D1366" s="161" t="s">
        <v>851</v>
      </c>
      <c r="E1366" s="162" t="n">
        <v>43683322</v>
      </c>
    </row>
    <row ht="38.25" outlineLevel="0" r="1367">
      <c r="A1367" s="160" t="s">
        <v>1707</v>
      </c>
      <c r="B1367" s="161" t="s">
        <v>1727</v>
      </c>
      <c r="C1367" s="161" t="s">
        <v>1691</v>
      </c>
      <c r="D1367" s="161" t="s">
        <v>1708</v>
      </c>
      <c r="E1367" s="162" t="n">
        <v>43683322</v>
      </c>
    </row>
    <row outlineLevel="0" r="1368">
      <c r="A1368" s="160" t="s">
        <v>1718</v>
      </c>
      <c r="B1368" s="161" t="s">
        <v>1727</v>
      </c>
      <c r="C1368" s="161" t="s">
        <v>1691</v>
      </c>
      <c r="D1368" s="161" t="s">
        <v>1719</v>
      </c>
      <c r="E1368" s="162" t="n">
        <v>43683322</v>
      </c>
    </row>
    <row ht="89.25" outlineLevel="0" r="1369">
      <c r="A1369" s="160" t="s">
        <v>1716</v>
      </c>
      <c r="B1369" s="161" t="s">
        <v>1717</v>
      </c>
      <c r="C1369" s="161" t="s">
        <v>851</v>
      </c>
      <c r="D1369" s="161" t="s">
        <v>851</v>
      </c>
      <c r="E1369" s="162" t="n">
        <v>50308400</v>
      </c>
    </row>
    <row outlineLevel="0" r="1370">
      <c r="A1370" s="160" t="s">
        <v>1679</v>
      </c>
      <c r="B1370" s="161" t="s">
        <v>1717</v>
      </c>
      <c r="C1370" s="161" t="s">
        <v>1680</v>
      </c>
      <c r="D1370" s="161" t="s">
        <v>851</v>
      </c>
      <c r="E1370" s="162" t="n">
        <v>50308400</v>
      </c>
    </row>
    <row outlineLevel="0" r="1371">
      <c r="A1371" s="160" t="s">
        <v>1713</v>
      </c>
      <c r="B1371" s="161" t="s">
        <v>1717</v>
      </c>
      <c r="C1371" s="161" t="s">
        <v>1714</v>
      </c>
      <c r="D1371" s="161" t="s">
        <v>851</v>
      </c>
      <c r="E1371" s="162" t="n">
        <v>50308400</v>
      </c>
    </row>
    <row ht="38.25" outlineLevel="0" r="1372">
      <c r="A1372" s="160" t="s">
        <v>1707</v>
      </c>
      <c r="B1372" s="161" t="s">
        <v>1717</v>
      </c>
      <c r="C1372" s="161" t="s">
        <v>1714</v>
      </c>
      <c r="D1372" s="161" t="s">
        <v>1708</v>
      </c>
      <c r="E1372" s="162" t="n">
        <v>50308400</v>
      </c>
    </row>
    <row ht="38.25" outlineLevel="0" r="1373">
      <c r="A1373" s="160" t="s">
        <v>1709</v>
      </c>
      <c r="B1373" s="161" t="s">
        <v>1717</v>
      </c>
      <c r="C1373" s="161" t="s">
        <v>1714</v>
      </c>
      <c r="D1373" s="161" t="s">
        <v>1710</v>
      </c>
      <c r="E1373" s="162" t="n">
        <v>50308400</v>
      </c>
    </row>
    <row ht="114.75" outlineLevel="0" r="1374">
      <c r="A1374" s="160" t="s">
        <v>1728</v>
      </c>
      <c r="B1374" s="161" t="s">
        <v>1729</v>
      </c>
      <c r="C1374" s="161" t="s">
        <v>851</v>
      </c>
      <c r="D1374" s="161" t="s">
        <v>851</v>
      </c>
      <c r="E1374" s="162" t="n">
        <v>6568154</v>
      </c>
    </row>
    <row outlineLevel="0" r="1375">
      <c r="A1375" s="160" t="s">
        <v>1679</v>
      </c>
      <c r="B1375" s="161" t="s">
        <v>1729</v>
      </c>
      <c r="C1375" s="161" t="s">
        <v>1680</v>
      </c>
      <c r="D1375" s="161" t="s">
        <v>851</v>
      </c>
      <c r="E1375" s="162" t="n">
        <v>6568154</v>
      </c>
    </row>
    <row outlineLevel="0" r="1376">
      <c r="A1376" s="160" t="s">
        <v>775</v>
      </c>
      <c r="B1376" s="161" t="s">
        <v>1729</v>
      </c>
      <c r="C1376" s="161" t="s">
        <v>1691</v>
      </c>
      <c r="D1376" s="161" t="s">
        <v>851</v>
      </c>
      <c r="E1376" s="162" t="n">
        <v>6568154</v>
      </c>
    </row>
    <row ht="38.25" outlineLevel="0" r="1377">
      <c r="A1377" s="160" t="s">
        <v>1707</v>
      </c>
      <c r="B1377" s="161" t="s">
        <v>1729</v>
      </c>
      <c r="C1377" s="161" t="s">
        <v>1691</v>
      </c>
      <c r="D1377" s="161" t="s">
        <v>1708</v>
      </c>
      <c r="E1377" s="162" t="n">
        <v>6568154</v>
      </c>
    </row>
    <row outlineLevel="0" r="1378">
      <c r="A1378" s="160" t="s">
        <v>1718</v>
      </c>
      <c r="B1378" s="161" t="s">
        <v>1729</v>
      </c>
      <c r="C1378" s="161" t="s">
        <v>1691</v>
      </c>
      <c r="D1378" s="161" t="s">
        <v>1719</v>
      </c>
      <c r="E1378" s="162" t="n">
        <v>6568154</v>
      </c>
    </row>
    <row ht="102" outlineLevel="0" r="1379">
      <c r="A1379" s="160" t="s">
        <v>1695</v>
      </c>
      <c r="B1379" s="161" t="s">
        <v>1696</v>
      </c>
      <c r="C1379" s="161" t="s">
        <v>851</v>
      </c>
      <c r="D1379" s="161" t="s">
        <v>851</v>
      </c>
      <c r="E1379" s="162" t="n">
        <v>1294300</v>
      </c>
    </row>
    <row outlineLevel="0" r="1380">
      <c r="A1380" s="160" t="s">
        <v>1679</v>
      </c>
      <c r="B1380" s="161" t="s">
        <v>1696</v>
      </c>
      <c r="C1380" s="161" t="s">
        <v>1680</v>
      </c>
      <c r="D1380" s="161" t="s">
        <v>851</v>
      </c>
      <c r="E1380" s="162" t="n">
        <v>1294300</v>
      </c>
    </row>
    <row outlineLevel="0" r="1381">
      <c r="A1381" s="160" t="s">
        <v>775</v>
      </c>
      <c r="B1381" s="161" t="s">
        <v>1696</v>
      </c>
      <c r="C1381" s="161" t="s">
        <v>1691</v>
      </c>
      <c r="D1381" s="161" t="s">
        <v>851</v>
      </c>
      <c r="E1381" s="162" t="n">
        <v>1294300</v>
      </c>
    </row>
    <row outlineLevel="0" r="1382">
      <c r="A1382" s="160" t="s">
        <v>1068</v>
      </c>
      <c r="B1382" s="161" t="s">
        <v>1696</v>
      </c>
      <c r="C1382" s="161" t="s">
        <v>1691</v>
      </c>
      <c r="D1382" s="161" t="s">
        <v>1069</v>
      </c>
      <c r="E1382" s="162" t="n">
        <v>1294300</v>
      </c>
    </row>
    <row outlineLevel="0" r="1383">
      <c r="A1383" s="160" t="s">
        <v>1088</v>
      </c>
      <c r="B1383" s="161" t="s">
        <v>1696</v>
      </c>
      <c r="C1383" s="161" t="s">
        <v>1691</v>
      </c>
      <c r="D1383" s="161" t="s">
        <v>1089</v>
      </c>
      <c r="E1383" s="162" t="n">
        <v>1294300</v>
      </c>
    </row>
    <row ht="25.5" outlineLevel="0" r="1384">
      <c r="A1384" s="160" t="s">
        <v>1645</v>
      </c>
      <c r="B1384" s="161" t="s">
        <v>1646</v>
      </c>
      <c r="C1384" s="161" t="s">
        <v>851</v>
      </c>
      <c r="D1384" s="161" t="s">
        <v>851</v>
      </c>
      <c r="E1384" s="162" t="n">
        <v>21374463</v>
      </c>
    </row>
    <row ht="76.5" outlineLevel="0" r="1385">
      <c r="A1385" s="160" t="s">
        <v>1647</v>
      </c>
      <c r="B1385" s="161" t="s">
        <v>1648</v>
      </c>
      <c r="C1385" s="161" t="s">
        <v>851</v>
      </c>
      <c r="D1385" s="161" t="s">
        <v>851</v>
      </c>
      <c r="E1385" s="162" t="n">
        <v>113970</v>
      </c>
    </row>
    <row ht="51" outlineLevel="0" r="1386">
      <c r="A1386" s="160" t="s">
        <v>862</v>
      </c>
      <c r="B1386" s="161" t="s">
        <v>1648</v>
      </c>
      <c r="C1386" s="161" t="s">
        <v>505</v>
      </c>
      <c r="D1386" s="161" t="s">
        <v>851</v>
      </c>
      <c r="E1386" s="162" t="n">
        <v>113970</v>
      </c>
    </row>
    <row ht="25.5" outlineLevel="0" r="1387">
      <c r="A1387" s="160" t="s">
        <v>863</v>
      </c>
      <c r="B1387" s="161" t="s">
        <v>1648</v>
      </c>
      <c r="C1387" s="161" t="s">
        <v>559</v>
      </c>
      <c r="D1387" s="161" t="s">
        <v>851</v>
      </c>
      <c r="E1387" s="162" t="n">
        <v>113970</v>
      </c>
    </row>
    <row outlineLevel="0" r="1388">
      <c r="A1388" s="160" t="s">
        <v>852</v>
      </c>
      <c r="B1388" s="161" t="s">
        <v>1648</v>
      </c>
      <c r="C1388" s="161" t="s">
        <v>559</v>
      </c>
      <c r="D1388" s="161" t="s">
        <v>853</v>
      </c>
      <c r="E1388" s="162" t="n">
        <v>113970</v>
      </c>
    </row>
    <row ht="38.25" outlineLevel="0" r="1389">
      <c r="A1389" s="160" t="s">
        <v>889</v>
      </c>
      <c r="B1389" s="161" t="s">
        <v>1648</v>
      </c>
      <c r="C1389" s="161" t="s">
        <v>559</v>
      </c>
      <c r="D1389" s="161" t="s">
        <v>890</v>
      </c>
      <c r="E1389" s="162" t="n">
        <v>113970</v>
      </c>
    </row>
    <row ht="114.75" outlineLevel="0" r="1390">
      <c r="A1390" s="160" t="s">
        <v>1649</v>
      </c>
      <c r="B1390" s="161" t="s">
        <v>1650</v>
      </c>
      <c r="C1390" s="161" t="s">
        <v>851</v>
      </c>
      <c r="D1390" s="161" t="s">
        <v>851</v>
      </c>
      <c r="E1390" s="162" t="n">
        <v>115770</v>
      </c>
    </row>
    <row ht="51" outlineLevel="0" r="1391">
      <c r="A1391" s="160" t="s">
        <v>862</v>
      </c>
      <c r="B1391" s="161" t="s">
        <v>1650</v>
      </c>
      <c r="C1391" s="161" t="s">
        <v>505</v>
      </c>
      <c r="D1391" s="161" t="s">
        <v>851</v>
      </c>
      <c r="E1391" s="162" t="n">
        <v>115770</v>
      </c>
    </row>
    <row ht="25.5" outlineLevel="0" r="1392">
      <c r="A1392" s="160" t="s">
        <v>863</v>
      </c>
      <c r="B1392" s="161" t="s">
        <v>1650</v>
      </c>
      <c r="C1392" s="161" t="s">
        <v>559</v>
      </c>
      <c r="D1392" s="161" t="s">
        <v>851</v>
      </c>
      <c r="E1392" s="162" t="n">
        <v>115770</v>
      </c>
    </row>
    <row outlineLevel="0" r="1393">
      <c r="A1393" s="160" t="s">
        <v>852</v>
      </c>
      <c r="B1393" s="161" t="s">
        <v>1650</v>
      </c>
      <c r="C1393" s="161" t="s">
        <v>559</v>
      </c>
      <c r="D1393" s="161" t="s">
        <v>853</v>
      </c>
      <c r="E1393" s="162" t="n">
        <v>115770</v>
      </c>
    </row>
    <row ht="38.25" outlineLevel="0" r="1394">
      <c r="A1394" s="160" t="s">
        <v>889</v>
      </c>
      <c r="B1394" s="161" t="s">
        <v>1650</v>
      </c>
      <c r="C1394" s="161" t="s">
        <v>559</v>
      </c>
      <c r="D1394" s="161" t="s">
        <v>890</v>
      </c>
      <c r="E1394" s="162" t="n">
        <v>115770</v>
      </c>
    </row>
    <row ht="76.5" outlineLevel="0" r="1395">
      <c r="A1395" s="160" t="s">
        <v>1651</v>
      </c>
      <c r="B1395" s="161" t="s">
        <v>1652</v>
      </c>
      <c r="C1395" s="161" t="s">
        <v>851</v>
      </c>
      <c r="D1395" s="161" t="s">
        <v>851</v>
      </c>
      <c r="E1395" s="162" t="n">
        <v>748621</v>
      </c>
    </row>
    <row ht="51" outlineLevel="0" r="1396">
      <c r="A1396" s="160" t="s">
        <v>862</v>
      </c>
      <c r="B1396" s="161" t="s">
        <v>1652</v>
      </c>
      <c r="C1396" s="161" t="s">
        <v>505</v>
      </c>
      <c r="D1396" s="161" t="s">
        <v>851</v>
      </c>
      <c r="E1396" s="162" t="n">
        <v>748621</v>
      </c>
    </row>
    <row ht="25.5" outlineLevel="0" r="1397">
      <c r="A1397" s="160" t="s">
        <v>863</v>
      </c>
      <c r="B1397" s="161" t="s">
        <v>1652</v>
      </c>
      <c r="C1397" s="161" t="s">
        <v>559</v>
      </c>
      <c r="D1397" s="161" t="s">
        <v>851</v>
      </c>
      <c r="E1397" s="162" t="n">
        <v>748621</v>
      </c>
    </row>
    <row outlineLevel="0" r="1398">
      <c r="A1398" s="160" t="s">
        <v>852</v>
      </c>
      <c r="B1398" s="161" t="s">
        <v>1652</v>
      </c>
      <c r="C1398" s="161" t="s">
        <v>559</v>
      </c>
      <c r="D1398" s="161" t="s">
        <v>853</v>
      </c>
      <c r="E1398" s="162" t="n">
        <v>748621</v>
      </c>
    </row>
    <row ht="38.25" outlineLevel="0" r="1399">
      <c r="A1399" s="160" t="s">
        <v>889</v>
      </c>
      <c r="B1399" s="161" t="s">
        <v>1652</v>
      </c>
      <c r="C1399" s="161" t="s">
        <v>559</v>
      </c>
      <c r="D1399" s="161" t="s">
        <v>890</v>
      </c>
      <c r="E1399" s="162" t="n">
        <v>748621</v>
      </c>
    </row>
    <row ht="63.75" outlineLevel="0" r="1400">
      <c r="A1400" s="160" t="s">
        <v>1653</v>
      </c>
      <c r="B1400" s="161" t="s">
        <v>1654</v>
      </c>
      <c r="C1400" s="161" t="s">
        <v>851</v>
      </c>
      <c r="D1400" s="161" t="s">
        <v>851</v>
      </c>
      <c r="E1400" s="162" t="n">
        <v>15969769.25</v>
      </c>
    </row>
    <row ht="51" outlineLevel="0" r="1401">
      <c r="A1401" s="160" t="s">
        <v>862</v>
      </c>
      <c r="B1401" s="161" t="s">
        <v>1654</v>
      </c>
      <c r="C1401" s="161" t="s">
        <v>505</v>
      </c>
      <c r="D1401" s="161" t="s">
        <v>851</v>
      </c>
      <c r="E1401" s="162" t="n">
        <v>14124968</v>
      </c>
    </row>
    <row ht="25.5" outlineLevel="0" r="1402">
      <c r="A1402" s="160" t="s">
        <v>863</v>
      </c>
      <c r="B1402" s="161" t="s">
        <v>1654</v>
      </c>
      <c r="C1402" s="161" t="s">
        <v>559</v>
      </c>
      <c r="D1402" s="161" t="s">
        <v>851</v>
      </c>
      <c r="E1402" s="162" t="n">
        <v>14124968</v>
      </c>
    </row>
    <row outlineLevel="0" r="1403">
      <c r="A1403" s="160" t="s">
        <v>852</v>
      </c>
      <c r="B1403" s="161" t="s">
        <v>1654</v>
      </c>
      <c r="C1403" s="161" t="s">
        <v>559</v>
      </c>
      <c r="D1403" s="161" t="s">
        <v>853</v>
      </c>
      <c r="E1403" s="162" t="n">
        <v>14124968</v>
      </c>
    </row>
    <row ht="38.25" outlineLevel="0" r="1404">
      <c r="A1404" s="160" t="s">
        <v>889</v>
      </c>
      <c r="B1404" s="161" t="s">
        <v>1654</v>
      </c>
      <c r="C1404" s="161" t="s">
        <v>559</v>
      </c>
      <c r="D1404" s="161" t="s">
        <v>890</v>
      </c>
      <c r="E1404" s="162" t="n">
        <v>14124968</v>
      </c>
    </row>
    <row ht="25.5" outlineLevel="0" r="1405">
      <c r="A1405" s="160" t="s">
        <v>872</v>
      </c>
      <c r="B1405" s="161" t="s">
        <v>1654</v>
      </c>
      <c r="C1405" s="161" t="s">
        <v>873</v>
      </c>
      <c r="D1405" s="161" t="s">
        <v>851</v>
      </c>
      <c r="E1405" s="162" t="n">
        <v>1820294</v>
      </c>
    </row>
    <row ht="25.5" outlineLevel="0" r="1406">
      <c r="A1406" s="160" t="s">
        <v>874</v>
      </c>
      <c r="B1406" s="161" t="s">
        <v>1654</v>
      </c>
      <c r="C1406" s="161" t="s">
        <v>875</v>
      </c>
      <c r="D1406" s="161" t="s">
        <v>851</v>
      </c>
      <c r="E1406" s="162" t="n">
        <v>1820294</v>
      </c>
    </row>
    <row outlineLevel="0" r="1407">
      <c r="A1407" s="160" t="s">
        <v>852</v>
      </c>
      <c r="B1407" s="161" t="s">
        <v>1654</v>
      </c>
      <c r="C1407" s="161" t="s">
        <v>875</v>
      </c>
      <c r="D1407" s="161" t="s">
        <v>853</v>
      </c>
      <c r="E1407" s="162" t="n">
        <v>1820294</v>
      </c>
    </row>
    <row ht="38.25" outlineLevel="0" r="1408">
      <c r="A1408" s="160" t="s">
        <v>889</v>
      </c>
      <c r="B1408" s="161" t="s">
        <v>1654</v>
      </c>
      <c r="C1408" s="161" t="s">
        <v>875</v>
      </c>
      <c r="D1408" s="161" t="s">
        <v>890</v>
      </c>
      <c r="E1408" s="162" t="n">
        <v>1820294</v>
      </c>
    </row>
    <row outlineLevel="0" r="1409">
      <c r="A1409" s="160" t="s">
        <v>910</v>
      </c>
      <c r="B1409" s="161" t="s">
        <v>1654</v>
      </c>
      <c r="C1409" s="161" t="s">
        <v>911</v>
      </c>
      <c r="D1409" s="161" t="s">
        <v>851</v>
      </c>
      <c r="E1409" s="162" t="n">
        <v>24507.25</v>
      </c>
    </row>
    <row outlineLevel="0" r="1410">
      <c r="A1410" s="160" t="s">
        <v>942</v>
      </c>
      <c r="B1410" s="161" t="s">
        <v>1654</v>
      </c>
      <c r="C1410" s="161" t="s">
        <v>93</v>
      </c>
      <c r="D1410" s="161" t="s">
        <v>851</v>
      </c>
      <c r="E1410" s="162" t="n">
        <v>6582.93</v>
      </c>
    </row>
    <row outlineLevel="0" r="1411">
      <c r="A1411" s="160" t="s">
        <v>852</v>
      </c>
      <c r="B1411" s="161" t="s">
        <v>1654</v>
      </c>
      <c r="C1411" s="161" t="s">
        <v>93</v>
      </c>
      <c r="D1411" s="161" t="s">
        <v>853</v>
      </c>
      <c r="E1411" s="162" t="n">
        <v>6582.93</v>
      </c>
    </row>
    <row ht="38.25" outlineLevel="0" r="1412">
      <c r="A1412" s="160" t="s">
        <v>889</v>
      </c>
      <c r="B1412" s="161" t="s">
        <v>1654</v>
      </c>
      <c r="C1412" s="161" t="s">
        <v>93</v>
      </c>
      <c r="D1412" s="161" t="s">
        <v>890</v>
      </c>
      <c r="E1412" s="162" t="n">
        <v>6582.93</v>
      </c>
    </row>
    <row outlineLevel="0" r="1413">
      <c r="A1413" s="160" t="s">
        <v>912</v>
      </c>
      <c r="B1413" s="161" t="s">
        <v>1654</v>
      </c>
      <c r="C1413" s="161" t="s">
        <v>913</v>
      </c>
      <c r="D1413" s="161" t="s">
        <v>851</v>
      </c>
      <c r="E1413" s="162" t="n">
        <v>17924.32</v>
      </c>
    </row>
    <row outlineLevel="0" r="1414">
      <c r="A1414" s="160" t="s">
        <v>852</v>
      </c>
      <c r="B1414" s="161" t="s">
        <v>1654</v>
      </c>
      <c r="C1414" s="161" t="s">
        <v>913</v>
      </c>
      <c r="D1414" s="161" t="s">
        <v>853</v>
      </c>
      <c r="E1414" s="162" t="n">
        <v>17924.32</v>
      </c>
    </row>
    <row ht="38.25" outlineLevel="0" r="1415">
      <c r="A1415" s="160" t="s">
        <v>889</v>
      </c>
      <c r="B1415" s="161" t="s">
        <v>1654</v>
      </c>
      <c r="C1415" s="161" t="s">
        <v>913</v>
      </c>
      <c r="D1415" s="161" t="s">
        <v>890</v>
      </c>
      <c r="E1415" s="162" t="n">
        <v>17924.32</v>
      </c>
    </row>
    <row ht="89.25" outlineLevel="0" r="1416">
      <c r="A1416" s="160" t="s">
        <v>1655</v>
      </c>
      <c r="B1416" s="161" t="s">
        <v>1656</v>
      </c>
      <c r="C1416" s="161" t="s">
        <v>851</v>
      </c>
      <c r="D1416" s="161" t="s">
        <v>851</v>
      </c>
      <c r="E1416" s="162" t="n">
        <v>874000</v>
      </c>
    </row>
    <row ht="51" outlineLevel="0" r="1417">
      <c r="A1417" s="160" t="s">
        <v>862</v>
      </c>
      <c r="B1417" s="161" t="s">
        <v>1656</v>
      </c>
      <c r="C1417" s="161" t="s">
        <v>505</v>
      </c>
      <c r="D1417" s="161" t="s">
        <v>851</v>
      </c>
      <c r="E1417" s="162" t="n">
        <v>874000</v>
      </c>
    </row>
    <row ht="25.5" outlineLevel="0" r="1418">
      <c r="A1418" s="160" t="s">
        <v>863</v>
      </c>
      <c r="B1418" s="161" t="s">
        <v>1656</v>
      </c>
      <c r="C1418" s="161" t="s">
        <v>559</v>
      </c>
      <c r="D1418" s="161" t="s">
        <v>851</v>
      </c>
      <c r="E1418" s="162" t="n">
        <v>874000</v>
      </c>
    </row>
    <row outlineLevel="0" r="1419">
      <c r="A1419" s="160" t="s">
        <v>852</v>
      </c>
      <c r="B1419" s="161" t="s">
        <v>1656</v>
      </c>
      <c r="C1419" s="161" t="s">
        <v>559</v>
      </c>
      <c r="D1419" s="161" t="s">
        <v>853</v>
      </c>
      <c r="E1419" s="162" t="n">
        <v>874000</v>
      </c>
    </row>
    <row ht="38.25" outlineLevel="0" r="1420">
      <c r="A1420" s="160" t="s">
        <v>889</v>
      </c>
      <c r="B1420" s="161" t="s">
        <v>1656</v>
      </c>
      <c r="C1420" s="161" t="s">
        <v>559</v>
      </c>
      <c r="D1420" s="161" t="s">
        <v>890</v>
      </c>
      <c r="E1420" s="162" t="n">
        <v>874000</v>
      </c>
    </row>
    <row ht="76.5" outlineLevel="0" r="1421">
      <c r="A1421" s="160" t="s">
        <v>1657</v>
      </c>
      <c r="B1421" s="161" t="s">
        <v>1658</v>
      </c>
      <c r="C1421" s="161" t="s">
        <v>851</v>
      </c>
      <c r="D1421" s="161" t="s">
        <v>851</v>
      </c>
      <c r="E1421" s="162" t="n">
        <v>249132.75</v>
      </c>
    </row>
    <row ht="51" outlineLevel="0" r="1422">
      <c r="A1422" s="160" t="s">
        <v>862</v>
      </c>
      <c r="B1422" s="161" t="s">
        <v>1658</v>
      </c>
      <c r="C1422" s="161" t="s">
        <v>505</v>
      </c>
      <c r="D1422" s="161" t="s">
        <v>851</v>
      </c>
      <c r="E1422" s="162" t="n">
        <v>249132.75</v>
      </c>
    </row>
    <row ht="25.5" outlineLevel="0" r="1423">
      <c r="A1423" s="160" t="s">
        <v>863</v>
      </c>
      <c r="B1423" s="161" t="s">
        <v>1658</v>
      </c>
      <c r="C1423" s="161" t="s">
        <v>559</v>
      </c>
      <c r="D1423" s="161" t="s">
        <v>851</v>
      </c>
      <c r="E1423" s="162" t="n">
        <v>249132.75</v>
      </c>
    </row>
    <row outlineLevel="0" r="1424">
      <c r="A1424" s="160" t="s">
        <v>852</v>
      </c>
      <c r="B1424" s="161" t="s">
        <v>1658</v>
      </c>
      <c r="C1424" s="161" t="s">
        <v>559</v>
      </c>
      <c r="D1424" s="161" t="s">
        <v>853</v>
      </c>
      <c r="E1424" s="162" t="n">
        <v>249132.75</v>
      </c>
    </row>
    <row ht="38.25" outlineLevel="0" r="1425">
      <c r="A1425" s="160" t="s">
        <v>889</v>
      </c>
      <c r="B1425" s="161" t="s">
        <v>1658</v>
      </c>
      <c r="C1425" s="161" t="s">
        <v>559</v>
      </c>
      <c r="D1425" s="161" t="s">
        <v>890</v>
      </c>
      <c r="E1425" s="162" t="n">
        <v>249132.75</v>
      </c>
    </row>
    <row ht="76.5" outlineLevel="0" r="1426">
      <c r="A1426" s="160" t="s">
        <v>1659</v>
      </c>
      <c r="B1426" s="161" t="s">
        <v>1660</v>
      </c>
      <c r="C1426" s="161" t="s">
        <v>851</v>
      </c>
      <c r="D1426" s="161" t="s">
        <v>851</v>
      </c>
      <c r="E1426" s="162" t="n">
        <v>1682095</v>
      </c>
    </row>
    <row ht="51" outlineLevel="0" r="1427">
      <c r="A1427" s="160" t="s">
        <v>862</v>
      </c>
      <c r="B1427" s="161" t="s">
        <v>1660</v>
      </c>
      <c r="C1427" s="161" t="s">
        <v>505</v>
      </c>
      <c r="D1427" s="161" t="s">
        <v>851</v>
      </c>
      <c r="E1427" s="162" t="n">
        <v>1682095</v>
      </c>
    </row>
    <row ht="25.5" outlineLevel="0" r="1428">
      <c r="A1428" s="160" t="s">
        <v>863</v>
      </c>
      <c r="B1428" s="161" t="s">
        <v>1660</v>
      </c>
      <c r="C1428" s="161" t="s">
        <v>559</v>
      </c>
      <c r="D1428" s="161" t="s">
        <v>851</v>
      </c>
      <c r="E1428" s="162" t="n">
        <v>1682095</v>
      </c>
    </row>
    <row outlineLevel="0" r="1429">
      <c r="A1429" s="160" t="s">
        <v>852</v>
      </c>
      <c r="B1429" s="161" t="s">
        <v>1660</v>
      </c>
      <c r="C1429" s="161" t="s">
        <v>559</v>
      </c>
      <c r="D1429" s="161" t="s">
        <v>853</v>
      </c>
      <c r="E1429" s="162" t="n">
        <v>1682095</v>
      </c>
    </row>
    <row ht="38.25" outlineLevel="0" r="1430">
      <c r="A1430" s="160" t="s">
        <v>889</v>
      </c>
      <c r="B1430" s="161" t="s">
        <v>1660</v>
      </c>
      <c r="C1430" s="161" t="s">
        <v>559</v>
      </c>
      <c r="D1430" s="161" t="s">
        <v>890</v>
      </c>
      <c r="E1430" s="162" t="n">
        <v>1682095</v>
      </c>
    </row>
    <row ht="51" outlineLevel="0" r="1431">
      <c r="A1431" s="160" t="s">
        <v>1661</v>
      </c>
      <c r="B1431" s="161" t="s">
        <v>1662</v>
      </c>
      <c r="C1431" s="161" t="s">
        <v>851</v>
      </c>
      <c r="D1431" s="161" t="s">
        <v>851</v>
      </c>
      <c r="E1431" s="162" t="n">
        <v>657685</v>
      </c>
    </row>
    <row ht="25.5" outlineLevel="0" r="1432">
      <c r="A1432" s="160" t="s">
        <v>872</v>
      </c>
      <c r="B1432" s="161" t="s">
        <v>1662</v>
      </c>
      <c r="C1432" s="161" t="s">
        <v>873</v>
      </c>
      <c r="D1432" s="161" t="s">
        <v>851</v>
      </c>
      <c r="E1432" s="162" t="n">
        <v>657685</v>
      </c>
    </row>
    <row ht="25.5" outlineLevel="0" r="1433">
      <c r="A1433" s="160" t="s">
        <v>874</v>
      </c>
      <c r="B1433" s="161" t="s">
        <v>1662</v>
      </c>
      <c r="C1433" s="161" t="s">
        <v>875</v>
      </c>
      <c r="D1433" s="161" t="s">
        <v>851</v>
      </c>
      <c r="E1433" s="162" t="n">
        <v>657685</v>
      </c>
    </row>
    <row outlineLevel="0" r="1434">
      <c r="A1434" s="160" t="s">
        <v>852</v>
      </c>
      <c r="B1434" s="161" t="s">
        <v>1662</v>
      </c>
      <c r="C1434" s="161" t="s">
        <v>875</v>
      </c>
      <c r="D1434" s="161" t="s">
        <v>853</v>
      </c>
      <c r="E1434" s="162" t="n">
        <v>657685</v>
      </c>
    </row>
    <row ht="38.25" outlineLevel="0" r="1435">
      <c r="A1435" s="160" t="s">
        <v>889</v>
      </c>
      <c r="B1435" s="161" t="s">
        <v>1662</v>
      </c>
      <c r="C1435" s="161" t="s">
        <v>875</v>
      </c>
      <c r="D1435" s="161" t="s">
        <v>890</v>
      </c>
      <c r="E1435" s="162" t="n">
        <v>657685</v>
      </c>
    </row>
    <row ht="63.75" outlineLevel="0" r="1436">
      <c r="A1436" s="160" t="s">
        <v>1663</v>
      </c>
      <c r="B1436" s="161" t="s">
        <v>1664</v>
      </c>
      <c r="C1436" s="161" t="s">
        <v>851</v>
      </c>
      <c r="D1436" s="161" t="s">
        <v>851</v>
      </c>
      <c r="E1436" s="162" t="n">
        <v>5525</v>
      </c>
    </row>
    <row ht="25.5" outlineLevel="0" r="1437">
      <c r="A1437" s="160" t="s">
        <v>872</v>
      </c>
      <c r="B1437" s="161" t="s">
        <v>1664</v>
      </c>
      <c r="C1437" s="161" t="s">
        <v>873</v>
      </c>
      <c r="D1437" s="161" t="s">
        <v>851</v>
      </c>
      <c r="E1437" s="162" t="n">
        <v>5525</v>
      </c>
    </row>
    <row ht="25.5" outlineLevel="0" r="1438">
      <c r="A1438" s="160" t="s">
        <v>874</v>
      </c>
      <c r="B1438" s="161" t="s">
        <v>1664</v>
      </c>
      <c r="C1438" s="161" t="s">
        <v>875</v>
      </c>
      <c r="D1438" s="161" t="s">
        <v>851</v>
      </c>
      <c r="E1438" s="162" t="n">
        <v>5525</v>
      </c>
    </row>
    <row outlineLevel="0" r="1439">
      <c r="A1439" s="160" t="s">
        <v>852</v>
      </c>
      <c r="B1439" s="161" t="s">
        <v>1664</v>
      </c>
      <c r="C1439" s="161" t="s">
        <v>875</v>
      </c>
      <c r="D1439" s="161" t="s">
        <v>853</v>
      </c>
      <c r="E1439" s="162" t="n">
        <v>5525</v>
      </c>
    </row>
    <row ht="38.25" outlineLevel="0" r="1440">
      <c r="A1440" s="160" t="s">
        <v>889</v>
      </c>
      <c r="B1440" s="161" t="s">
        <v>1664</v>
      </c>
      <c r="C1440" s="161" t="s">
        <v>875</v>
      </c>
      <c r="D1440" s="161" t="s">
        <v>890</v>
      </c>
      <c r="E1440" s="162" t="n">
        <v>5525</v>
      </c>
    </row>
    <row ht="51" outlineLevel="0" r="1441">
      <c r="A1441" s="160" t="s">
        <v>1665</v>
      </c>
      <c r="B1441" s="161" t="s">
        <v>1666</v>
      </c>
      <c r="C1441" s="161" t="s">
        <v>851</v>
      </c>
      <c r="D1441" s="161" t="s">
        <v>851</v>
      </c>
      <c r="E1441" s="162" t="n">
        <v>225348</v>
      </c>
    </row>
    <row ht="25.5" outlineLevel="0" r="1442">
      <c r="A1442" s="160" t="s">
        <v>872</v>
      </c>
      <c r="B1442" s="161" t="s">
        <v>1666</v>
      </c>
      <c r="C1442" s="161" t="s">
        <v>873</v>
      </c>
      <c r="D1442" s="161" t="s">
        <v>851</v>
      </c>
      <c r="E1442" s="162" t="n">
        <v>225348</v>
      </c>
    </row>
    <row ht="25.5" outlineLevel="0" r="1443">
      <c r="A1443" s="160" t="s">
        <v>874</v>
      </c>
      <c r="B1443" s="161" t="s">
        <v>1666</v>
      </c>
      <c r="C1443" s="161" t="s">
        <v>875</v>
      </c>
      <c r="D1443" s="161" t="s">
        <v>851</v>
      </c>
      <c r="E1443" s="162" t="n">
        <v>225348</v>
      </c>
    </row>
    <row outlineLevel="0" r="1444">
      <c r="A1444" s="160" t="s">
        <v>852</v>
      </c>
      <c r="B1444" s="161" t="s">
        <v>1666</v>
      </c>
      <c r="C1444" s="161" t="s">
        <v>875</v>
      </c>
      <c r="D1444" s="161" t="s">
        <v>853</v>
      </c>
      <c r="E1444" s="162" t="n">
        <v>225348</v>
      </c>
    </row>
    <row ht="38.25" outlineLevel="0" r="1445">
      <c r="A1445" s="160" t="s">
        <v>889</v>
      </c>
      <c r="B1445" s="161" t="s">
        <v>1666</v>
      </c>
      <c r="C1445" s="161" t="s">
        <v>875</v>
      </c>
      <c r="D1445" s="161" t="s">
        <v>890</v>
      </c>
      <c r="E1445" s="162" t="n">
        <v>225348</v>
      </c>
    </row>
    <row ht="63.75" outlineLevel="0" r="1446">
      <c r="A1446" s="160" t="s">
        <v>1667</v>
      </c>
      <c r="B1446" s="161" t="s">
        <v>1668</v>
      </c>
      <c r="C1446" s="161" t="s">
        <v>851</v>
      </c>
      <c r="D1446" s="161" t="s">
        <v>851</v>
      </c>
      <c r="E1446" s="162" t="n">
        <v>709547</v>
      </c>
    </row>
    <row ht="51" outlineLevel="0" r="1447">
      <c r="A1447" s="160" t="s">
        <v>862</v>
      </c>
      <c r="B1447" s="161" t="s">
        <v>1668</v>
      </c>
      <c r="C1447" s="161" t="s">
        <v>505</v>
      </c>
      <c r="D1447" s="161" t="s">
        <v>851</v>
      </c>
      <c r="E1447" s="162" t="n">
        <v>709547</v>
      </c>
    </row>
    <row ht="25.5" outlineLevel="0" r="1448">
      <c r="A1448" s="160" t="s">
        <v>863</v>
      </c>
      <c r="B1448" s="161" t="s">
        <v>1668</v>
      </c>
      <c r="C1448" s="161" t="s">
        <v>559</v>
      </c>
      <c r="D1448" s="161" t="s">
        <v>851</v>
      </c>
      <c r="E1448" s="162" t="n">
        <v>709547</v>
      </c>
    </row>
    <row outlineLevel="0" r="1449">
      <c r="A1449" s="160" t="s">
        <v>852</v>
      </c>
      <c r="B1449" s="161" t="s">
        <v>1668</v>
      </c>
      <c r="C1449" s="161" t="s">
        <v>559</v>
      </c>
      <c r="D1449" s="161" t="s">
        <v>853</v>
      </c>
      <c r="E1449" s="162" t="n">
        <v>709547</v>
      </c>
    </row>
    <row ht="38.25" outlineLevel="0" r="1450">
      <c r="A1450" s="160" t="s">
        <v>889</v>
      </c>
      <c r="B1450" s="161" t="s">
        <v>1668</v>
      </c>
      <c r="C1450" s="161" t="s">
        <v>559</v>
      </c>
      <c r="D1450" s="161" t="s">
        <v>890</v>
      </c>
      <c r="E1450" s="162" t="n">
        <v>709547</v>
      </c>
    </row>
    <row ht="76.5" outlineLevel="0" r="1451">
      <c r="A1451" s="160" t="s">
        <v>1669</v>
      </c>
      <c r="B1451" s="161" t="s">
        <v>1670</v>
      </c>
      <c r="C1451" s="161" t="s">
        <v>851</v>
      </c>
      <c r="D1451" s="161" t="s">
        <v>851</v>
      </c>
      <c r="E1451" s="162" t="n">
        <v>23000</v>
      </c>
    </row>
    <row ht="25.5" outlineLevel="0" r="1452">
      <c r="A1452" s="160" t="s">
        <v>872</v>
      </c>
      <c r="B1452" s="161" t="s">
        <v>1670</v>
      </c>
      <c r="C1452" s="161" t="s">
        <v>873</v>
      </c>
      <c r="D1452" s="161" t="s">
        <v>851</v>
      </c>
      <c r="E1452" s="162" t="n">
        <v>23000</v>
      </c>
    </row>
    <row ht="25.5" outlineLevel="0" r="1453">
      <c r="A1453" s="160" t="s">
        <v>874</v>
      </c>
      <c r="B1453" s="161" t="s">
        <v>1670</v>
      </c>
      <c r="C1453" s="161" t="s">
        <v>875</v>
      </c>
      <c r="D1453" s="161" t="s">
        <v>851</v>
      </c>
      <c r="E1453" s="162" t="n">
        <v>23000</v>
      </c>
    </row>
    <row outlineLevel="0" r="1454">
      <c r="A1454" s="160" t="s">
        <v>852</v>
      </c>
      <c r="B1454" s="161" t="s">
        <v>1670</v>
      </c>
      <c r="C1454" s="161" t="s">
        <v>875</v>
      </c>
      <c r="D1454" s="161" t="s">
        <v>853</v>
      </c>
      <c r="E1454" s="162" t="n">
        <v>23000</v>
      </c>
    </row>
    <row ht="38.25" outlineLevel="0" r="1455">
      <c r="A1455" s="160" t="s">
        <v>889</v>
      </c>
      <c r="B1455" s="161" t="s">
        <v>1670</v>
      </c>
      <c r="C1455" s="161" t="s">
        <v>875</v>
      </c>
      <c r="D1455" s="161" t="s">
        <v>890</v>
      </c>
      <c r="E1455" s="162" t="n">
        <v>23000</v>
      </c>
    </row>
    <row ht="25.5" outlineLevel="0" r="1456">
      <c r="A1456" s="160" t="s">
        <v>1012</v>
      </c>
      <c r="B1456" s="161" t="s">
        <v>1013</v>
      </c>
      <c r="C1456" s="161" t="s">
        <v>851</v>
      </c>
      <c r="D1456" s="161" t="s">
        <v>851</v>
      </c>
      <c r="E1456" s="162" t="n">
        <v>2074117</v>
      </c>
    </row>
    <row outlineLevel="0" r="1457">
      <c r="A1457" s="160" t="s">
        <v>1014</v>
      </c>
      <c r="B1457" s="161" t="s">
        <v>1015</v>
      </c>
      <c r="C1457" s="161" t="s">
        <v>851</v>
      </c>
      <c r="D1457" s="161" t="s">
        <v>851</v>
      </c>
      <c r="E1457" s="162" t="n">
        <v>10000</v>
      </c>
    </row>
    <row ht="51" outlineLevel="0" r="1458">
      <c r="A1458" s="160" t="s">
        <v>1016</v>
      </c>
      <c r="B1458" s="161" t="s">
        <v>1017</v>
      </c>
      <c r="C1458" s="161" t="s">
        <v>851</v>
      </c>
      <c r="D1458" s="161" t="s">
        <v>851</v>
      </c>
      <c r="E1458" s="162" t="n">
        <v>10000</v>
      </c>
    </row>
    <row ht="25.5" outlineLevel="0" r="1459">
      <c r="A1459" s="160" t="s">
        <v>872</v>
      </c>
      <c r="B1459" s="161" t="s">
        <v>1017</v>
      </c>
      <c r="C1459" s="161" t="s">
        <v>873</v>
      </c>
      <c r="D1459" s="161" t="s">
        <v>851</v>
      </c>
      <c r="E1459" s="162" t="n">
        <v>10000</v>
      </c>
    </row>
    <row ht="25.5" outlineLevel="0" r="1460">
      <c r="A1460" s="160" t="s">
        <v>874</v>
      </c>
      <c r="B1460" s="161" t="s">
        <v>1017</v>
      </c>
      <c r="C1460" s="161" t="s">
        <v>875</v>
      </c>
      <c r="D1460" s="161" t="s">
        <v>851</v>
      </c>
      <c r="E1460" s="162" t="n">
        <v>10000</v>
      </c>
    </row>
    <row outlineLevel="0" r="1461">
      <c r="A1461" s="160" t="s">
        <v>1008</v>
      </c>
      <c r="B1461" s="161" t="s">
        <v>1017</v>
      </c>
      <c r="C1461" s="161" t="s">
        <v>875</v>
      </c>
      <c r="D1461" s="161" t="s">
        <v>1009</v>
      </c>
      <c r="E1461" s="162" t="n">
        <v>10000</v>
      </c>
    </row>
    <row outlineLevel="0" r="1462">
      <c r="A1462" s="160" t="s">
        <v>1010</v>
      </c>
      <c r="B1462" s="161" t="s">
        <v>1017</v>
      </c>
      <c r="C1462" s="161" t="s">
        <v>875</v>
      </c>
      <c r="D1462" s="161" t="s">
        <v>1011</v>
      </c>
      <c r="E1462" s="162" t="n">
        <v>10000</v>
      </c>
    </row>
    <row outlineLevel="0" r="1463">
      <c r="A1463" s="160" t="s">
        <v>1064</v>
      </c>
      <c r="B1463" s="161" t="s">
        <v>1065</v>
      </c>
      <c r="C1463" s="161" t="s">
        <v>851</v>
      </c>
      <c r="D1463" s="161" t="s">
        <v>851</v>
      </c>
      <c r="E1463" s="162" t="n">
        <v>93000</v>
      </c>
    </row>
    <row ht="51" outlineLevel="0" r="1464">
      <c r="A1464" s="160" t="s">
        <v>1066</v>
      </c>
      <c r="B1464" s="161" t="s">
        <v>1067</v>
      </c>
      <c r="C1464" s="161" t="s">
        <v>851</v>
      </c>
      <c r="D1464" s="161" t="s">
        <v>851</v>
      </c>
      <c r="E1464" s="162" t="n">
        <v>93000</v>
      </c>
    </row>
    <row ht="25.5" outlineLevel="0" r="1465">
      <c r="A1465" s="160" t="s">
        <v>872</v>
      </c>
      <c r="B1465" s="161" t="s">
        <v>1067</v>
      </c>
      <c r="C1465" s="161" t="s">
        <v>873</v>
      </c>
      <c r="D1465" s="161" t="s">
        <v>851</v>
      </c>
      <c r="E1465" s="162" t="n">
        <v>93000</v>
      </c>
    </row>
    <row ht="25.5" outlineLevel="0" r="1466">
      <c r="A1466" s="160" t="s">
        <v>874</v>
      </c>
      <c r="B1466" s="161" t="s">
        <v>1067</v>
      </c>
      <c r="C1466" s="161" t="s">
        <v>875</v>
      </c>
      <c r="D1466" s="161" t="s">
        <v>851</v>
      </c>
      <c r="E1466" s="162" t="n">
        <v>93000</v>
      </c>
    </row>
    <row outlineLevel="0" r="1467">
      <c r="A1467" s="160" t="s">
        <v>1008</v>
      </c>
      <c r="B1467" s="161" t="s">
        <v>1067</v>
      </c>
      <c r="C1467" s="161" t="s">
        <v>875</v>
      </c>
      <c r="D1467" s="161" t="s">
        <v>1009</v>
      </c>
      <c r="E1467" s="162" t="n">
        <v>93000</v>
      </c>
    </row>
    <row outlineLevel="0" r="1468">
      <c r="A1468" s="160" t="s">
        <v>1045</v>
      </c>
      <c r="B1468" s="161" t="s">
        <v>1067</v>
      </c>
      <c r="C1468" s="161" t="s">
        <v>875</v>
      </c>
      <c r="D1468" s="161" t="s">
        <v>1046</v>
      </c>
      <c r="E1468" s="162" t="n">
        <v>93000</v>
      </c>
    </row>
    <row ht="25.5" outlineLevel="0" r="1469">
      <c r="A1469" s="160" t="s">
        <v>1018</v>
      </c>
      <c r="B1469" s="161" t="s">
        <v>1019</v>
      </c>
      <c r="C1469" s="161" t="s">
        <v>851</v>
      </c>
      <c r="D1469" s="161" t="s">
        <v>851</v>
      </c>
      <c r="E1469" s="162" t="n">
        <v>1971117</v>
      </c>
    </row>
    <row ht="76.5" outlineLevel="0" r="1470">
      <c r="A1470" s="160" t="s">
        <v>1020</v>
      </c>
      <c r="B1470" s="161" t="s">
        <v>1021</v>
      </c>
      <c r="C1470" s="161" t="s">
        <v>851</v>
      </c>
      <c r="D1470" s="161" t="s">
        <v>851</v>
      </c>
      <c r="E1470" s="162" t="n">
        <v>1971117</v>
      </c>
    </row>
    <row ht="51" outlineLevel="0" r="1471">
      <c r="A1471" s="160" t="s">
        <v>862</v>
      </c>
      <c r="B1471" s="161" t="s">
        <v>1021</v>
      </c>
      <c r="C1471" s="161" t="s">
        <v>505</v>
      </c>
      <c r="D1471" s="161" t="s">
        <v>851</v>
      </c>
      <c r="E1471" s="162" t="n">
        <v>1917617</v>
      </c>
    </row>
    <row ht="25.5" outlineLevel="0" r="1472">
      <c r="A1472" s="160" t="s">
        <v>863</v>
      </c>
      <c r="B1472" s="161" t="s">
        <v>1021</v>
      </c>
      <c r="C1472" s="161" t="s">
        <v>559</v>
      </c>
      <c r="D1472" s="161" t="s">
        <v>851</v>
      </c>
      <c r="E1472" s="162" t="n">
        <v>1917617</v>
      </c>
    </row>
    <row outlineLevel="0" r="1473">
      <c r="A1473" s="160" t="s">
        <v>1008</v>
      </c>
      <c r="B1473" s="161" t="s">
        <v>1021</v>
      </c>
      <c r="C1473" s="161" t="s">
        <v>559</v>
      </c>
      <c r="D1473" s="161" t="s">
        <v>1009</v>
      </c>
      <c r="E1473" s="162" t="n">
        <v>1917617</v>
      </c>
    </row>
    <row outlineLevel="0" r="1474">
      <c r="A1474" s="160" t="s">
        <v>1010</v>
      </c>
      <c r="B1474" s="161" t="s">
        <v>1021</v>
      </c>
      <c r="C1474" s="161" t="s">
        <v>559</v>
      </c>
      <c r="D1474" s="161" t="s">
        <v>1011</v>
      </c>
      <c r="E1474" s="162" t="n">
        <v>1917617</v>
      </c>
    </row>
    <row ht="25.5" outlineLevel="0" r="1475">
      <c r="A1475" s="160" t="s">
        <v>872</v>
      </c>
      <c r="B1475" s="161" t="s">
        <v>1021</v>
      </c>
      <c r="C1475" s="161" t="s">
        <v>873</v>
      </c>
      <c r="D1475" s="161" t="s">
        <v>851</v>
      </c>
      <c r="E1475" s="162" t="n">
        <v>53500</v>
      </c>
    </row>
    <row ht="25.5" outlineLevel="0" r="1476">
      <c r="A1476" s="160" t="s">
        <v>874</v>
      </c>
      <c r="B1476" s="161" t="s">
        <v>1021</v>
      </c>
      <c r="C1476" s="161" t="s">
        <v>875</v>
      </c>
      <c r="D1476" s="161" t="s">
        <v>851</v>
      </c>
      <c r="E1476" s="162" t="n">
        <v>53500</v>
      </c>
    </row>
    <row outlineLevel="0" r="1477">
      <c r="A1477" s="160" t="s">
        <v>1008</v>
      </c>
      <c r="B1477" s="161" t="s">
        <v>1021</v>
      </c>
      <c r="C1477" s="161" t="s">
        <v>875</v>
      </c>
      <c r="D1477" s="161" t="s">
        <v>1009</v>
      </c>
      <c r="E1477" s="162" t="n">
        <v>53500</v>
      </c>
    </row>
    <row outlineLevel="0" r="1478">
      <c r="A1478" s="160" t="s">
        <v>1010</v>
      </c>
      <c r="B1478" s="161" t="s">
        <v>1021</v>
      </c>
      <c r="C1478" s="161" t="s">
        <v>875</v>
      </c>
      <c r="D1478" s="161" t="s">
        <v>1011</v>
      </c>
      <c r="E1478" s="162" t="n">
        <v>53500</v>
      </c>
    </row>
    <row ht="38.25" outlineLevel="0" r="1479">
      <c r="A1479" s="160" t="s">
        <v>1114</v>
      </c>
      <c r="B1479" s="161" t="s">
        <v>1115</v>
      </c>
      <c r="C1479" s="161" t="s">
        <v>851</v>
      </c>
      <c r="D1479" s="161" t="s">
        <v>851</v>
      </c>
      <c r="E1479" s="162" t="n">
        <v>250000</v>
      </c>
    </row>
    <row ht="25.5" outlineLevel="0" r="1480">
      <c r="A1480" s="160" t="s">
        <v>1116</v>
      </c>
      <c r="B1480" s="161" t="s">
        <v>1117</v>
      </c>
      <c r="C1480" s="161" t="s">
        <v>851</v>
      </c>
      <c r="D1480" s="161" t="s">
        <v>851</v>
      </c>
      <c r="E1480" s="162" t="n">
        <v>150000</v>
      </c>
    </row>
    <row ht="76.5" outlineLevel="0" r="1481">
      <c r="A1481" s="160" t="s">
        <v>1118</v>
      </c>
      <c r="B1481" s="161" t="s">
        <v>1119</v>
      </c>
      <c r="C1481" s="161" t="s">
        <v>851</v>
      </c>
      <c r="D1481" s="161" t="s">
        <v>851</v>
      </c>
      <c r="E1481" s="162" t="n">
        <v>150000</v>
      </c>
    </row>
    <row ht="25.5" outlineLevel="0" r="1482">
      <c r="A1482" s="160" t="s">
        <v>1120</v>
      </c>
      <c r="B1482" s="161" t="s">
        <v>1119</v>
      </c>
      <c r="C1482" s="161" t="s">
        <v>1121</v>
      </c>
      <c r="D1482" s="161" t="s">
        <v>851</v>
      </c>
      <c r="E1482" s="162" t="n">
        <v>150000</v>
      </c>
    </row>
    <row ht="51" outlineLevel="0" r="1483">
      <c r="A1483" s="160" t="s">
        <v>1122</v>
      </c>
      <c r="B1483" s="161" t="s">
        <v>1119</v>
      </c>
      <c r="C1483" s="161" t="s">
        <v>1123</v>
      </c>
      <c r="D1483" s="161" t="s">
        <v>851</v>
      </c>
      <c r="E1483" s="162" t="n">
        <v>150000</v>
      </c>
    </row>
    <row outlineLevel="0" r="1484">
      <c r="A1484" s="160" t="s">
        <v>1110</v>
      </c>
      <c r="B1484" s="161" t="s">
        <v>1119</v>
      </c>
      <c r="C1484" s="161" t="s">
        <v>1123</v>
      </c>
      <c r="D1484" s="161" t="s">
        <v>1111</v>
      </c>
      <c r="E1484" s="162" t="n">
        <v>150000</v>
      </c>
    </row>
    <row outlineLevel="0" r="1485">
      <c r="A1485" s="160" t="s">
        <v>1112</v>
      </c>
      <c r="B1485" s="161" t="s">
        <v>1119</v>
      </c>
      <c r="C1485" s="161" t="s">
        <v>1123</v>
      </c>
      <c r="D1485" s="161" t="s">
        <v>1113</v>
      </c>
      <c r="E1485" s="162" t="n">
        <v>150000</v>
      </c>
    </row>
    <row ht="38.25" outlineLevel="0" r="1486">
      <c r="A1486" s="160" t="s">
        <v>1382</v>
      </c>
      <c r="B1486" s="161" t="s">
        <v>1383</v>
      </c>
      <c r="C1486" s="161" t="s">
        <v>851</v>
      </c>
      <c r="D1486" s="161" t="s">
        <v>851</v>
      </c>
      <c r="E1486" s="162" t="n">
        <v>100000</v>
      </c>
    </row>
    <row ht="89.25" outlineLevel="0" r="1487">
      <c r="A1487" s="160" t="s">
        <v>1384</v>
      </c>
      <c r="B1487" s="161" t="s">
        <v>1385</v>
      </c>
      <c r="C1487" s="161" t="s">
        <v>851</v>
      </c>
      <c r="D1487" s="161" t="s">
        <v>851</v>
      </c>
      <c r="E1487" s="162" t="n">
        <v>50000</v>
      </c>
    </row>
    <row ht="25.5" outlineLevel="0" r="1488">
      <c r="A1488" s="160" t="s">
        <v>872</v>
      </c>
      <c r="B1488" s="161" t="s">
        <v>1385</v>
      </c>
      <c r="C1488" s="161" t="s">
        <v>873</v>
      </c>
      <c r="D1488" s="161" t="s">
        <v>851</v>
      </c>
      <c r="E1488" s="162" t="n">
        <v>50000</v>
      </c>
    </row>
    <row ht="25.5" outlineLevel="0" r="1489">
      <c r="A1489" s="160" t="s">
        <v>874</v>
      </c>
      <c r="B1489" s="161" t="s">
        <v>1385</v>
      </c>
      <c r="C1489" s="161" t="s">
        <v>875</v>
      </c>
      <c r="D1489" s="161" t="s">
        <v>851</v>
      </c>
      <c r="E1489" s="162" t="n">
        <v>50000</v>
      </c>
    </row>
    <row outlineLevel="0" r="1490">
      <c r="A1490" s="160" t="s">
        <v>1110</v>
      </c>
      <c r="B1490" s="161" t="s">
        <v>1385</v>
      </c>
      <c r="C1490" s="161" t="s">
        <v>875</v>
      </c>
      <c r="D1490" s="161" t="s">
        <v>1111</v>
      </c>
      <c r="E1490" s="162" t="n">
        <v>50000</v>
      </c>
    </row>
    <row outlineLevel="0" r="1491">
      <c r="A1491" s="160" t="s">
        <v>1112</v>
      </c>
      <c r="B1491" s="161" t="s">
        <v>1385</v>
      </c>
      <c r="C1491" s="161" t="s">
        <v>875</v>
      </c>
      <c r="D1491" s="161" t="s">
        <v>1113</v>
      </c>
      <c r="E1491" s="162" t="n">
        <v>50000</v>
      </c>
    </row>
    <row ht="102" outlineLevel="0" r="1492">
      <c r="A1492" s="160" t="s">
        <v>1386</v>
      </c>
      <c r="B1492" s="161" t="s">
        <v>1387</v>
      </c>
      <c r="C1492" s="161" t="s">
        <v>851</v>
      </c>
      <c r="D1492" s="161" t="s">
        <v>851</v>
      </c>
      <c r="E1492" s="162" t="n">
        <v>50000</v>
      </c>
    </row>
    <row ht="25.5" outlineLevel="0" r="1493">
      <c r="A1493" s="160" t="s">
        <v>872</v>
      </c>
      <c r="B1493" s="161" t="s">
        <v>1387</v>
      </c>
      <c r="C1493" s="161" t="s">
        <v>873</v>
      </c>
      <c r="D1493" s="161" t="s">
        <v>851</v>
      </c>
      <c r="E1493" s="162" t="n">
        <v>50000</v>
      </c>
    </row>
    <row ht="25.5" outlineLevel="0" r="1494">
      <c r="A1494" s="160" t="s">
        <v>874</v>
      </c>
      <c r="B1494" s="161" t="s">
        <v>1387</v>
      </c>
      <c r="C1494" s="161" t="s">
        <v>875</v>
      </c>
      <c r="D1494" s="161" t="s">
        <v>851</v>
      </c>
      <c r="E1494" s="162" t="n">
        <v>50000</v>
      </c>
    </row>
    <row outlineLevel="0" r="1495">
      <c r="A1495" s="160" t="s">
        <v>1110</v>
      </c>
      <c r="B1495" s="161" t="s">
        <v>1387</v>
      </c>
      <c r="C1495" s="161" t="s">
        <v>875</v>
      </c>
      <c r="D1495" s="161" t="s">
        <v>1111</v>
      </c>
      <c r="E1495" s="162" t="n">
        <v>50000</v>
      </c>
    </row>
    <row outlineLevel="0" r="1496">
      <c r="A1496" s="160" t="s">
        <v>1112</v>
      </c>
      <c r="B1496" s="161" t="s">
        <v>1387</v>
      </c>
      <c r="C1496" s="161" t="s">
        <v>875</v>
      </c>
      <c r="D1496" s="161" t="s">
        <v>1113</v>
      </c>
      <c r="E1496" s="162" t="n">
        <v>50000</v>
      </c>
    </row>
    <row ht="25.5" outlineLevel="0" r="1497">
      <c r="A1497" s="160" t="s">
        <v>856</v>
      </c>
      <c r="B1497" s="161" t="s">
        <v>857</v>
      </c>
      <c r="C1497" s="161" t="s">
        <v>851</v>
      </c>
      <c r="D1497" s="161" t="s">
        <v>851</v>
      </c>
      <c r="E1497" s="162" t="n">
        <v>93892332.99</v>
      </c>
    </row>
    <row ht="38.25" outlineLevel="0" r="1498">
      <c r="A1498" s="160" t="s">
        <v>900</v>
      </c>
      <c r="B1498" s="161" t="s">
        <v>901</v>
      </c>
      <c r="C1498" s="161" t="s">
        <v>851</v>
      </c>
      <c r="D1498" s="161" t="s">
        <v>851</v>
      </c>
      <c r="E1498" s="162" t="n">
        <v>2200211</v>
      </c>
    </row>
    <row ht="63.75" outlineLevel="0" r="1499">
      <c r="A1499" s="160" t="s">
        <v>860</v>
      </c>
      <c r="B1499" s="161" t="s">
        <v>902</v>
      </c>
      <c r="C1499" s="161" t="s">
        <v>851</v>
      </c>
      <c r="D1499" s="161" t="s">
        <v>851</v>
      </c>
      <c r="E1499" s="162" t="n">
        <v>80870</v>
      </c>
    </row>
    <row ht="51" outlineLevel="0" r="1500">
      <c r="A1500" s="160" t="s">
        <v>862</v>
      </c>
      <c r="B1500" s="161" t="s">
        <v>902</v>
      </c>
      <c r="C1500" s="161" t="s">
        <v>505</v>
      </c>
      <c r="D1500" s="161" t="s">
        <v>851</v>
      </c>
      <c r="E1500" s="162" t="n">
        <v>80870</v>
      </c>
    </row>
    <row ht="25.5" outlineLevel="0" r="1501">
      <c r="A1501" s="160" t="s">
        <v>863</v>
      </c>
      <c r="B1501" s="161" t="s">
        <v>902</v>
      </c>
      <c r="C1501" s="161" t="s">
        <v>559</v>
      </c>
      <c r="D1501" s="161" t="s">
        <v>851</v>
      </c>
      <c r="E1501" s="162" t="n">
        <v>80870</v>
      </c>
    </row>
    <row outlineLevel="0" r="1502">
      <c r="A1502" s="160" t="s">
        <v>852</v>
      </c>
      <c r="B1502" s="161" t="s">
        <v>902</v>
      </c>
      <c r="C1502" s="161" t="s">
        <v>559</v>
      </c>
      <c r="D1502" s="161" t="s">
        <v>853</v>
      </c>
      <c r="E1502" s="162" t="n">
        <v>80870</v>
      </c>
    </row>
    <row ht="25.5" outlineLevel="0" r="1503">
      <c r="A1503" s="160" t="s">
        <v>898</v>
      </c>
      <c r="B1503" s="161" t="s">
        <v>902</v>
      </c>
      <c r="C1503" s="161" t="s">
        <v>559</v>
      </c>
      <c r="D1503" s="161" t="s">
        <v>899</v>
      </c>
      <c r="E1503" s="162" t="n">
        <v>80870</v>
      </c>
    </row>
    <row ht="38.25" outlineLevel="0" r="1504">
      <c r="A1504" s="160" t="s">
        <v>900</v>
      </c>
      <c r="B1504" s="161" t="s">
        <v>903</v>
      </c>
      <c r="C1504" s="161" t="s">
        <v>851</v>
      </c>
      <c r="D1504" s="161" t="s">
        <v>851</v>
      </c>
      <c r="E1504" s="162" t="n">
        <v>2119341</v>
      </c>
    </row>
    <row ht="51" outlineLevel="0" r="1505">
      <c r="A1505" s="160" t="s">
        <v>862</v>
      </c>
      <c r="B1505" s="161" t="s">
        <v>903</v>
      </c>
      <c r="C1505" s="161" t="s">
        <v>505</v>
      </c>
      <c r="D1505" s="161" t="s">
        <v>851</v>
      </c>
      <c r="E1505" s="162" t="n">
        <v>2119341</v>
      </c>
    </row>
    <row ht="25.5" outlineLevel="0" r="1506">
      <c r="A1506" s="160" t="s">
        <v>863</v>
      </c>
      <c r="B1506" s="161" t="s">
        <v>903</v>
      </c>
      <c r="C1506" s="161" t="s">
        <v>559</v>
      </c>
      <c r="D1506" s="161" t="s">
        <v>851</v>
      </c>
      <c r="E1506" s="162" t="n">
        <v>2119341</v>
      </c>
    </row>
    <row outlineLevel="0" r="1507">
      <c r="A1507" s="160" t="s">
        <v>852</v>
      </c>
      <c r="B1507" s="161" t="s">
        <v>903</v>
      </c>
      <c r="C1507" s="161" t="s">
        <v>559</v>
      </c>
      <c r="D1507" s="161" t="s">
        <v>853</v>
      </c>
      <c r="E1507" s="162" t="n">
        <v>2119341</v>
      </c>
    </row>
    <row ht="25.5" outlineLevel="0" r="1508">
      <c r="A1508" s="160" t="s">
        <v>898</v>
      </c>
      <c r="B1508" s="161" t="s">
        <v>903</v>
      </c>
      <c r="C1508" s="161" t="s">
        <v>559</v>
      </c>
      <c r="D1508" s="161" t="s">
        <v>899</v>
      </c>
      <c r="E1508" s="162" t="n">
        <v>2119341</v>
      </c>
    </row>
    <row ht="38.25" outlineLevel="0" r="1509">
      <c r="A1509" s="160" t="s">
        <v>858</v>
      </c>
      <c r="B1509" s="161" t="s">
        <v>859</v>
      </c>
      <c r="C1509" s="161" t="s">
        <v>851</v>
      </c>
      <c r="D1509" s="161" t="s">
        <v>851</v>
      </c>
      <c r="E1509" s="162" t="n">
        <v>86826106.37</v>
      </c>
    </row>
    <row ht="51" outlineLevel="0" r="1510">
      <c r="A1510" s="160" t="s">
        <v>1157</v>
      </c>
      <c r="B1510" s="161" t="s">
        <v>1158</v>
      </c>
      <c r="C1510" s="161" t="s">
        <v>851</v>
      </c>
      <c r="D1510" s="161" t="s">
        <v>851</v>
      </c>
      <c r="E1510" s="162" t="n">
        <v>1025900</v>
      </c>
    </row>
    <row ht="51" outlineLevel="0" r="1511">
      <c r="A1511" s="160" t="s">
        <v>862</v>
      </c>
      <c r="B1511" s="161" t="s">
        <v>1158</v>
      </c>
      <c r="C1511" s="161" t="s">
        <v>505</v>
      </c>
      <c r="D1511" s="161" t="s">
        <v>851</v>
      </c>
      <c r="E1511" s="162" t="n">
        <v>1015900</v>
      </c>
    </row>
    <row ht="25.5" outlineLevel="0" r="1512">
      <c r="A1512" s="160" t="s">
        <v>863</v>
      </c>
      <c r="B1512" s="161" t="s">
        <v>1158</v>
      </c>
      <c r="C1512" s="161" t="s">
        <v>559</v>
      </c>
      <c r="D1512" s="161" t="s">
        <v>851</v>
      </c>
      <c r="E1512" s="162" t="n">
        <v>1015900</v>
      </c>
    </row>
    <row outlineLevel="0" r="1513">
      <c r="A1513" s="160" t="s">
        <v>1126</v>
      </c>
      <c r="B1513" s="161" t="s">
        <v>1158</v>
      </c>
      <c r="C1513" s="161" t="s">
        <v>559</v>
      </c>
      <c r="D1513" s="161" t="s">
        <v>1127</v>
      </c>
      <c r="E1513" s="162" t="n">
        <v>1015900</v>
      </c>
    </row>
    <row outlineLevel="0" r="1514">
      <c r="A1514" s="160" t="s">
        <v>1155</v>
      </c>
      <c r="B1514" s="161" t="s">
        <v>1158</v>
      </c>
      <c r="C1514" s="161" t="s">
        <v>559</v>
      </c>
      <c r="D1514" s="161" t="s">
        <v>1156</v>
      </c>
      <c r="E1514" s="162" t="n">
        <v>1015900</v>
      </c>
    </row>
    <row ht="25.5" outlineLevel="0" r="1515">
      <c r="A1515" s="160" t="s">
        <v>872</v>
      </c>
      <c r="B1515" s="161" t="s">
        <v>1158</v>
      </c>
      <c r="C1515" s="161" t="s">
        <v>873</v>
      </c>
      <c r="D1515" s="161" t="s">
        <v>851</v>
      </c>
      <c r="E1515" s="162" t="n">
        <v>10000</v>
      </c>
    </row>
    <row ht="25.5" outlineLevel="0" r="1516">
      <c r="A1516" s="160" t="s">
        <v>874</v>
      </c>
      <c r="B1516" s="161" t="s">
        <v>1158</v>
      </c>
      <c r="C1516" s="161" t="s">
        <v>875</v>
      </c>
      <c r="D1516" s="161" t="s">
        <v>851</v>
      </c>
      <c r="E1516" s="162" t="n">
        <v>10000</v>
      </c>
    </row>
    <row outlineLevel="0" r="1517">
      <c r="A1517" s="160" t="s">
        <v>1126</v>
      </c>
      <c r="B1517" s="161" t="s">
        <v>1158</v>
      </c>
      <c r="C1517" s="161" t="s">
        <v>875</v>
      </c>
      <c r="D1517" s="161" t="s">
        <v>1127</v>
      </c>
      <c r="E1517" s="162" t="n">
        <v>10000</v>
      </c>
    </row>
    <row outlineLevel="0" r="1518">
      <c r="A1518" s="160" t="s">
        <v>1155</v>
      </c>
      <c r="B1518" s="161" t="s">
        <v>1158</v>
      </c>
      <c r="C1518" s="161" t="s">
        <v>875</v>
      </c>
      <c r="D1518" s="161" t="s">
        <v>1156</v>
      </c>
      <c r="E1518" s="162" t="n">
        <v>10000</v>
      </c>
    </row>
    <row ht="63.75" outlineLevel="0" r="1519">
      <c r="A1519" s="160" t="s">
        <v>906</v>
      </c>
      <c r="B1519" s="161" t="s">
        <v>907</v>
      </c>
      <c r="C1519" s="161" t="s">
        <v>851</v>
      </c>
      <c r="D1519" s="161" t="s">
        <v>851</v>
      </c>
      <c r="E1519" s="162" t="n">
        <v>250735</v>
      </c>
    </row>
    <row ht="51" outlineLevel="0" r="1520">
      <c r="A1520" s="160" t="s">
        <v>862</v>
      </c>
      <c r="B1520" s="161" t="s">
        <v>907</v>
      </c>
      <c r="C1520" s="161" t="s">
        <v>505</v>
      </c>
      <c r="D1520" s="161" t="s">
        <v>851</v>
      </c>
      <c r="E1520" s="162" t="n">
        <v>250735</v>
      </c>
    </row>
    <row ht="25.5" outlineLevel="0" r="1521">
      <c r="A1521" s="160" t="s">
        <v>863</v>
      </c>
      <c r="B1521" s="161" t="s">
        <v>907</v>
      </c>
      <c r="C1521" s="161" t="s">
        <v>559</v>
      </c>
      <c r="D1521" s="161" t="s">
        <v>851</v>
      </c>
      <c r="E1521" s="162" t="n">
        <v>250735</v>
      </c>
    </row>
    <row outlineLevel="0" r="1522">
      <c r="A1522" s="160" t="s">
        <v>852</v>
      </c>
      <c r="B1522" s="161" t="s">
        <v>907</v>
      </c>
      <c r="C1522" s="161" t="s">
        <v>559</v>
      </c>
      <c r="D1522" s="161" t="s">
        <v>853</v>
      </c>
      <c r="E1522" s="162" t="n">
        <v>250735</v>
      </c>
    </row>
    <row ht="38.25" outlineLevel="0" r="1523">
      <c r="A1523" s="160" t="s">
        <v>904</v>
      </c>
      <c r="B1523" s="161" t="s">
        <v>907</v>
      </c>
      <c r="C1523" s="161" t="s">
        <v>559</v>
      </c>
      <c r="D1523" s="161" t="s">
        <v>905</v>
      </c>
      <c r="E1523" s="162" t="n">
        <v>250735</v>
      </c>
    </row>
    <row ht="89.25" outlineLevel="0" r="1524">
      <c r="A1524" s="160" t="s">
        <v>908</v>
      </c>
      <c r="B1524" s="161" t="s">
        <v>909</v>
      </c>
      <c r="C1524" s="161" t="s">
        <v>851</v>
      </c>
      <c r="D1524" s="161" t="s">
        <v>851</v>
      </c>
      <c r="E1524" s="162" t="n">
        <v>246900</v>
      </c>
    </row>
    <row ht="51" outlineLevel="0" r="1525">
      <c r="A1525" s="160" t="s">
        <v>862</v>
      </c>
      <c r="B1525" s="161" t="s">
        <v>909</v>
      </c>
      <c r="C1525" s="161" t="s">
        <v>505</v>
      </c>
      <c r="D1525" s="161" t="s">
        <v>851</v>
      </c>
      <c r="E1525" s="162" t="n">
        <v>246900</v>
      </c>
    </row>
    <row ht="25.5" outlineLevel="0" r="1526">
      <c r="A1526" s="160" t="s">
        <v>863</v>
      </c>
      <c r="B1526" s="161" t="s">
        <v>909</v>
      </c>
      <c r="C1526" s="161" t="s">
        <v>559</v>
      </c>
      <c r="D1526" s="161" t="s">
        <v>851</v>
      </c>
      <c r="E1526" s="162" t="n">
        <v>246900</v>
      </c>
    </row>
    <row outlineLevel="0" r="1527">
      <c r="A1527" s="160" t="s">
        <v>852</v>
      </c>
      <c r="B1527" s="161" t="s">
        <v>909</v>
      </c>
      <c r="C1527" s="161" t="s">
        <v>559</v>
      </c>
      <c r="D1527" s="161" t="s">
        <v>853</v>
      </c>
      <c r="E1527" s="162" t="n">
        <v>246900</v>
      </c>
    </row>
    <row ht="38.25" outlineLevel="0" r="1528">
      <c r="A1528" s="160" t="s">
        <v>904</v>
      </c>
      <c r="B1528" s="161" t="s">
        <v>909</v>
      </c>
      <c r="C1528" s="161" t="s">
        <v>559</v>
      </c>
      <c r="D1528" s="161" t="s">
        <v>905</v>
      </c>
      <c r="E1528" s="162" t="n">
        <v>246900</v>
      </c>
    </row>
    <row ht="63.75" outlineLevel="0" r="1529">
      <c r="A1529" s="160" t="s">
        <v>860</v>
      </c>
      <c r="B1529" s="161" t="s">
        <v>861</v>
      </c>
      <c r="C1529" s="161" t="s">
        <v>851</v>
      </c>
      <c r="D1529" s="161" t="s">
        <v>851</v>
      </c>
      <c r="E1529" s="162" t="n">
        <v>2958898</v>
      </c>
    </row>
    <row ht="51" outlineLevel="0" r="1530">
      <c r="A1530" s="160" t="s">
        <v>862</v>
      </c>
      <c r="B1530" s="161" t="s">
        <v>861</v>
      </c>
      <c r="C1530" s="161" t="s">
        <v>505</v>
      </c>
      <c r="D1530" s="161" t="s">
        <v>851</v>
      </c>
      <c r="E1530" s="162" t="n">
        <v>2958898</v>
      </c>
    </row>
    <row ht="25.5" outlineLevel="0" r="1531">
      <c r="A1531" s="160" t="s">
        <v>863</v>
      </c>
      <c r="B1531" s="161" t="s">
        <v>861</v>
      </c>
      <c r="C1531" s="161" t="s">
        <v>559</v>
      </c>
      <c r="D1531" s="161" t="s">
        <v>851</v>
      </c>
      <c r="E1531" s="162" t="n">
        <v>2958898</v>
      </c>
    </row>
    <row outlineLevel="0" r="1532">
      <c r="A1532" s="160" t="s">
        <v>852</v>
      </c>
      <c r="B1532" s="161" t="s">
        <v>861</v>
      </c>
      <c r="C1532" s="161" t="s">
        <v>559</v>
      </c>
      <c r="D1532" s="161" t="s">
        <v>853</v>
      </c>
      <c r="E1532" s="162" t="n">
        <v>2958898</v>
      </c>
    </row>
    <row ht="38.25" outlineLevel="0" r="1533">
      <c r="A1533" s="160" t="s">
        <v>854</v>
      </c>
      <c r="B1533" s="161" t="s">
        <v>861</v>
      </c>
      <c r="C1533" s="161" t="s">
        <v>559</v>
      </c>
      <c r="D1533" s="161" t="s">
        <v>855</v>
      </c>
      <c r="E1533" s="162" t="n">
        <v>118890</v>
      </c>
    </row>
    <row ht="38.25" outlineLevel="0" r="1534">
      <c r="A1534" s="160" t="s">
        <v>904</v>
      </c>
      <c r="B1534" s="161" t="s">
        <v>861</v>
      </c>
      <c r="C1534" s="161" t="s">
        <v>559</v>
      </c>
      <c r="D1534" s="161" t="s">
        <v>905</v>
      </c>
      <c r="E1534" s="162" t="n">
        <v>2800378</v>
      </c>
    </row>
    <row ht="38.25" outlineLevel="0" r="1535">
      <c r="A1535" s="160" t="s">
        <v>889</v>
      </c>
      <c r="B1535" s="161" t="s">
        <v>861</v>
      </c>
      <c r="C1535" s="161" t="s">
        <v>559</v>
      </c>
      <c r="D1535" s="161" t="s">
        <v>890</v>
      </c>
      <c r="E1535" s="162" t="n">
        <v>39630</v>
      </c>
    </row>
    <row ht="38.25" outlineLevel="0" r="1536">
      <c r="A1536" s="160" t="s">
        <v>868</v>
      </c>
      <c r="B1536" s="161" t="s">
        <v>869</v>
      </c>
      <c r="C1536" s="161" t="s">
        <v>851</v>
      </c>
      <c r="D1536" s="161" t="s">
        <v>851</v>
      </c>
      <c r="E1536" s="162" t="n">
        <v>55839565.86</v>
      </c>
    </row>
    <row ht="51" outlineLevel="0" r="1537">
      <c r="A1537" s="160" t="s">
        <v>862</v>
      </c>
      <c r="B1537" s="161" t="s">
        <v>869</v>
      </c>
      <c r="C1537" s="161" t="s">
        <v>505</v>
      </c>
      <c r="D1537" s="161" t="s">
        <v>851</v>
      </c>
      <c r="E1537" s="162" t="n">
        <v>46456323</v>
      </c>
    </row>
    <row ht="25.5" outlineLevel="0" r="1538">
      <c r="A1538" s="160" t="s">
        <v>863</v>
      </c>
      <c r="B1538" s="161" t="s">
        <v>869</v>
      </c>
      <c r="C1538" s="161" t="s">
        <v>559</v>
      </c>
      <c r="D1538" s="161" t="s">
        <v>851</v>
      </c>
      <c r="E1538" s="162" t="n">
        <v>46456323</v>
      </c>
    </row>
    <row outlineLevel="0" r="1539">
      <c r="A1539" s="160" t="s">
        <v>852</v>
      </c>
      <c r="B1539" s="161" t="s">
        <v>869</v>
      </c>
      <c r="C1539" s="161" t="s">
        <v>559</v>
      </c>
      <c r="D1539" s="161" t="s">
        <v>853</v>
      </c>
      <c r="E1539" s="162" t="n">
        <v>46456323</v>
      </c>
    </row>
    <row ht="38.25" outlineLevel="0" r="1540">
      <c r="A1540" s="160" t="s">
        <v>854</v>
      </c>
      <c r="B1540" s="161" t="s">
        <v>869</v>
      </c>
      <c r="C1540" s="161" t="s">
        <v>559</v>
      </c>
      <c r="D1540" s="161" t="s">
        <v>855</v>
      </c>
      <c r="E1540" s="162" t="n">
        <v>2810173</v>
      </c>
    </row>
    <row ht="38.25" outlineLevel="0" r="1541">
      <c r="A1541" s="160" t="s">
        <v>904</v>
      </c>
      <c r="B1541" s="161" t="s">
        <v>869</v>
      </c>
      <c r="C1541" s="161" t="s">
        <v>559</v>
      </c>
      <c r="D1541" s="161" t="s">
        <v>905</v>
      </c>
      <c r="E1541" s="162" t="n">
        <v>42708726</v>
      </c>
    </row>
    <row ht="38.25" outlineLevel="0" r="1542">
      <c r="A1542" s="160" t="s">
        <v>889</v>
      </c>
      <c r="B1542" s="161" t="s">
        <v>869</v>
      </c>
      <c r="C1542" s="161" t="s">
        <v>559</v>
      </c>
      <c r="D1542" s="161" t="s">
        <v>890</v>
      </c>
      <c r="E1542" s="162" t="n">
        <v>937424</v>
      </c>
    </row>
    <row ht="25.5" outlineLevel="0" r="1543">
      <c r="A1543" s="160" t="s">
        <v>872</v>
      </c>
      <c r="B1543" s="161" t="s">
        <v>869</v>
      </c>
      <c r="C1543" s="161" t="s">
        <v>873</v>
      </c>
      <c r="D1543" s="161" t="s">
        <v>851</v>
      </c>
      <c r="E1543" s="162" t="n">
        <v>8900595.36</v>
      </c>
    </row>
    <row ht="25.5" outlineLevel="0" r="1544">
      <c r="A1544" s="160" t="s">
        <v>874</v>
      </c>
      <c r="B1544" s="161" t="s">
        <v>869</v>
      </c>
      <c r="C1544" s="161" t="s">
        <v>875</v>
      </c>
      <c r="D1544" s="161" t="s">
        <v>851</v>
      </c>
      <c r="E1544" s="162" t="n">
        <v>8900595.36</v>
      </c>
    </row>
    <row outlineLevel="0" r="1545">
      <c r="A1545" s="160" t="s">
        <v>852</v>
      </c>
      <c r="B1545" s="161" t="s">
        <v>869</v>
      </c>
      <c r="C1545" s="161" t="s">
        <v>875</v>
      </c>
      <c r="D1545" s="161" t="s">
        <v>853</v>
      </c>
      <c r="E1545" s="162" t="n">
        <v>8900595.36</v>
      </c>
    </row>
    <row ht="38.25" outlineLevel="0" r="1546">
      <c r="A1546" s="160" t="s">
        <v>854</v>
      </c>
      <c r="B1546" s="161" t="s">
        <v>869</v>
      </c>
      <c r="C1546" s="161" t="s">
        <v>875</v>
      </c>
      <c r="D1546" s="161" t="s">
        <v>855</v>
      </c>
      <c r="E1546" s="162" t="n">
        <v>523750</v>
      </c>
    </row>
    <row ht="38.25" outlineLevel="0" r="1547">
      <c r="A1547" s="160" t="s">
        <v>904</v>
      </c>
      <c r="B1547" s="161" t="s">
        <v>869</v>
      </c>
      <c r="C1547" s="161" t="s">
        <v>875</v>
      </c>
      <c r="D1547" s="161" t="s">
        <v>905</v>
      </c>
      <c r="E1547" s="162" t="n">
        <v>8318093.36</v>
      </c>
    </row>
    <row ht="38.25" outlineLevel="0" r="1548">
      <c r="A1548" s="160" t="s">
        <v>889</v>
      </c>
      <c r="B1548" s="161" t="s">
        <v>869</v>
      </c>
      <c r="C1548" s="161" t="s">
        <v>875</v>
      </c>
      <c r="D1548" s="161" t="s">
        <v>890</v>
      </c>
      <c r="E1548" s="162" t="n">
        <v>58752</v>
      </c>
    </row>
    <row outlineLevel="0" r="1549">
      <c r="A1549" s="160" t="s">
        <v>910</v>
      </c>
      <c r="B1549" s="161" t="s">
        <v>869</v>
      </c>
      <c r="C1549" s="161" t="s">
        <v>911</v>
      </c>
      <c r="D1549" s="161" t="s">
        <v>851</v>
      </c>
      <c r="E1549" s="162" t="n">
        <v>482647.5</v>
      </c>
    </row>
    <row outlineLevel="0" r="1550">
      <c r="A1550" s="160" t="s">
        <v>912</v>
      </c>
      <c r="B1550" s="161" t="s">
        <v>869</v>
      </c>
      <c r="C1550" s="161" t="s">
        <v>913</v>
      </c>
      <c r="D1550" s="161" t="s">
        <v>851</v>
      </c>
      <c r="E1550" s="162" t="n">
        <v>482647.5</v>
      </c>
    </row>
    <row outlineLevel="0" r="1551">
      <c r="A1551" s="160" t="s">
        <v>852</v>
      </c>
      <c r="B1551" s="161" t="s">
        <v>869</v>
      </c>
      <c r="C1551" s="161" t="s">
        <v>913</v>
      </c>
      <c r="D1551" s="161" t="s">
        <v>853</v>
      </c>
      <c r="E1551" s="162" t="n">
        <v>482647.5</v>
      </c>
    </row>
    <row ht="38.25" outlineLevel="0" r="1552">
      <c r="A1552" s="160" t="s">
        <v>904</v>
      </c>
      <c r="B1552" s="161" t="s">
        <v>869</v>
      </c>
      <c r="C1552" s="161" t="s">
        <v>913</v>
      </c>
      <c r="D1552" s="161" t="s">
        <v>905</v>
      </c>
      <c r="E1552" s="162" t="n">
        <v>482647.5</v>
      </c>
    </row>
    <row ht="63.75" outlineLevel="0" r="1553">
      <c r="A1553" s="160" t="s">
        <v>916</v>
      </c>
      <c r="B1553" s="161" t="s">
        <v>917</v>
      </c>
      <c r="C1553" s="161" t="s">
        <v>851</v>
      </c>
      <c r="D1553" s="161" t="s">
        <v>851</v>
      </c>
      <c r="E1553" s="162" t="n">
        <v>1954860</v>
      </c>
    </row>
    <row ht="51" outlineLevel="0" r="1554">
      <c r="A1554" s="160" t="s">
        <v>862</v>
      </c>
      <c r="B1554" s="161" t="s">
        <v>917</v>
      </c>
      <c r="C1554" s="161" t="s">
        <v>505</v>
      </c>
      <c r="D1554" s="161" t="s">
        <v>851</v>
      </c>
      <c r="E1554" s="162" t="n">
        <v>1954860</v>
      </c>
    </row>
    <row ht="25.5" outlineLevel="0" r="1555">
      <c r="A1555" s="160" t="s">
        <v>863</v>
      </c>
      <c r="B1555" s="161" t="s">
        <v>917</v>
      </c>
      <c r="C1555" s="161" t="s">
        <v>559</v>
      </c>
      <c r="D1555" s="161" t="s">
        <v>851</v>
      </c>
      <c r="E1555" s="162" t="n">
        <v>1954860</v>
      </c>
    </row>
    <row outlineLevel="0" r="1556">
      <c r="A1556" s="160" t="s">
        <v>852</v>
      </c>
      <c r="B1556" s="161" t="s">
        <v>917</v>
      </c>
      <c r="C1556" s="161" t="s">
        <v>559</v>
      </c>
      <c r="D1556" s="161" t="s">
        <v>853</v>
      </c>
      <c r="E1556" s="162" t="n">
        <v>1954860</v>
      </c>
    </row>
    <row ht="38.25" outlineLevel="0" r="1557">
      <c r="A1557" s="160" t="s">
        <v>904</v>
      </c>
      <c r="B1557" s="161" t="s">
        <v>917</v>
      </c>
      <c r="C1557" s="161" t="s">
        <v>559</v>
      </c>
      <c r="D1557" s="161" t="s">
        <v>905</v>
      </c>
      <c r="E1557" s="162" t="n">
        <v>1954860</v>
      </c>
    </row>
    <row ht="51" outlineLevel="0" r="1558">
      <c r="A1558" s="160" t="s">
        <v>878</v>
      </c>
      <c r="B1558" s="161" t="s">
        <v>879</v>
      </c>
      <c r="C1558" s="161" t="s">
        <v>851</v>
      </c>
      <c r="D1558" s="161" t="s">
        <v>851</v>
      </c>
      <c r="E1558" s="162" t="n">
        <v>801950</v>
      </c>
    </row>
    <row ht="51" outlineLevel="0" r="1559">
      <c r="A1559" s="160" t="s">
        <v>862</v>
      </c>
      <c r="B1559" s="161" t="s">
        <v>879</v>
      </c>
      <c r="C1559" s="161" t="s">
        <v>505</v>
      </c>
      <c r="D1559" s="161" t="s">
        <v>851</v>
      </c>
      <c r="E1559" s="162" t="n">
        <v>801950</v>
      </c>
    </row>
    <row ht="25.5" outlineLevel="0" r="1560">
      <c r="A1560" s="160" t="s">
        <v>863</v>
      </c>
      <c r="B1560" s="161" t="s">
        <v>879</v>
      </c>
      <c r="C1560" s="161" t="s">
        <v>559</v>
      </c>
      <c r="D1560" s="161" t="s">
        <v>851</v>
      </c>
      <c r="E1560" s="162" t="n">
        <v>801950</v>
      </c>
    </row>
    <row outlineLevel="0" r="1561">
      <c r="A1561" s="160" t="s">
        <v>852</v>
      </c>
      <c r="B1561" s="161" t="s">
        <v>879</v>
      </c>
      <c r="C1561" s="161" t="s">
        <v>559</v>
      </c>
      <c r="D1561" s="161" t="s">
        <v>853</v>
      </c>
      <c r="E1561" s="162" t="n">
        <v>801950</v>
      </c>
    </row>
    <row ht="38.25" outlineLevel="0" r="1562">
      <c r="A1562" s="160" t="s">
        <v>854</v>
      </c>
      <c r="B1562" s="161" t="s">
        <v>879</v>
      </c>
      <c r="C1562" s="161" t="s">
        <v>559</v>
      </c>
      <c r="D1562" s="161" t="s">
        <v>855</v>
      </c>
      <c r="E1562" s="162" t="n">
        <v>80000</v>
      </c>
    </row>
    <row ht="38.25" outlineLevel="0" r="1563">
      <c r="A1563" s="160" t="s">
        <v>904</v>
      </c>
      <c r="B1563" s="161" t="s">
        <v>879</v>
      </c>
      <c r="C1563" s="161" t="s">
        <v>559</v>
      </c>
      <c r="D1563" s="161" t="s">
        <v>905</v>
      </c>
      <c r="E1563" s="162" t="n">
        <v>681950</v>
      </c>
    </row>
    <row ht="38.25" outlineLevel="0" r="1564">
      <c r="A1564" s="160" t="s">
        <v>889</v>
      </c>
      <c r="B1564" s="161" t="s">
        <v>879</v>
      </c>
      <c r="C1564" s="161" t="s">
        <v>559</v>
      </c>
      <c r="D1564" s="161" t="s">
        <v>890</v>
      </c>
      <c r="E1564" s="162" t="n">
        <v>40000</v>
      </c>
    </row>
    <row ht="51" outlineLevel="0" r="1565">
      <c r="A1565" s="160" t="s">
        <v>918</v>
      </c>
      <c r="B1565" s="161" t="s">
        <v>919</v>
      </c>
      <c r="C1565" s="161" t="s">
        <v>851</v>
      </c>
      <c r="D1565" s="161" t="s">
        <v>851</v>
      </c>
      <c r="E1565" s="162" t="n">
        <v>8288772</v>
      </c>
    </row>
    <row ht="51" outlineLevel="0" r="1566">
      <c r="A1566" s="160" t="s">
        <v>862</v>
      </c>
      <c r="B1566" s="161" t="s">
        <v>919</v>
      </c>
      <c r="C1566" s="161" t="s">
        <v>505</v>
      </c>
      <c r="D1566" s="161" t="s">
        <v>851</v>
      </c>
      <c r="E1566" s="162" t="n">
        <v>8288772</v>
      </c>
    </row>
    <row ht="25.5" outlineLevel="0" r="1567">
      <c r="A1567" s="160" t="s">
        <v>863</v>
      </c>
      <c r="B1567" s="161" t="s">
        <v>919</v>
      </c>
      <c r="C1567" s="161" t="s">
        <v>559</v>
      </c>
      <c r="D1567" s="161" t="s">
        <v>851</v>
      </c>
      <c r="E1567" s="162" t="n">
        <v>8288772</v>
      </c>
    </row>
    <row outlineLevel="0" r="1568">
      <c r="A1568" s="160" t="s">
        <v>852</v>
      </c>
      <c r="B1568" s="161" t="s">
        <v>919</v>
      </c>
      <c r="C1568" s="161" t="s">
        <v>559</v>
      </c>
      <c r="D1568" s="161" t="s">
        <v>853</v>
      </c>
      <c r="E1568" s="162" t="n">
        <v>8288772</v>
      </c>
    </row>
    <row ht="38.25" outlineLevel="0" r="1569">
      <c r="A1569" s="160" t="s">
        <v>904</v>
      </c>
      <c r="B1569" s="161" t="s">
        <v>919</v>
      </c>
      <c r="C1569" s="161" t="s">
        <v>559</v>
      </c>
      <c r="D1569" s="161" t="s">
        <v>905</v>
      </c>
      <c r="E1569" s="162" t="n">
        <v>8288772</v>
      </c>
    </row>
    <row ht="38.25" outlineLevel="0" r="1570">
      <c r="A1570" s="160" t="s">
        <v>920</v>
      </c>
      <c r="B1570" s="161" t="s">
        <v>921</v>
      </c>
      <c r="C1570" s="161" t="s">
        <v>851</v>
      </c>
      <c r="D1570" s="161" t="s">
        <v>851</v>
      </c>
      <c r="E1570" s="162" t="n">
        <v>6159529.63</v>
      </c>
    </row>
    <row ht="25.5" outlineLevel="0" r="1571">
      <c r="A1571" s="160" t="s">
        <v>872</v>
      </c>
      <c r="B1571" s="161" t="s">
        <v>921</v>
      </c>
      <c r="C1571" s="161" t="s">
        <v>873</v>
      </c>
      <c r="D1571" s="161" t="s">
        <v>851</v>
      </c>
      <c r="E1571" s="162" t="n">
        <v>6159529.63</v>
      </c>
    </row>
    <row ht="25.5" outlineLevel="0" r="1572">
      <c r="A1572" s="160" t="s">
        <v>874</v>
      </c>
      <c r="B1572" s="161" t="s">
        <v>921</v>
      </c>
      <c r="C1572" s="161" t="s">
        <v>875</v>
      </c>
      <c r="D1572" s="161" t="s">
        <v>851</v>
      </c>
      <c r="E1572" s="162" t="n">
        <v>6159529.63</v>
      </c>
    </row>
    <row outlineLevel="0" r="1573">
      <c r="A1573" s="160" t="s">
        <v>852</v>
      </c>
      <c r="B1573" s="161" t="s">
        <v>921</v>
      </c>
      <c r="C1573" s="161" t="s">
        <v>875</v>
      </c>
      <c r="D1573" s="161" t="s">
        <v>853</v>
      </c>
      <c r="E1573" s="162" t="n">
        <v>6159529.63</v>
      </c>
    </row>
    <row ht="38.25" outlineLevel="0" r="1574">
      <c r="A1574" s="160" t="s">
        <v>904</v>
      </c>
      <c r="B1574" s="161" t="s">
        <v>921</v>
      </c>
      <c r="C1574" s="161" t="s">
        <v>875</v>
      </c>
      <c r="D1574" s="161" t="s">
        <v>905</v>
      </c>
      <c r="E1574" s="162" t="n">
        <v>6159529.63</v>
      </c>
    </row>
    <row ht="38.25" outlineLevel="0" r="1575">
      <c r="A1575" s="160" t="s">
        <v>924</v>
      </c>
      <c r="B1575" s="161" t="s">
        <v>925</v>
      </c>
      <c r="C1575" s="161" t="s">
        <v>851</v>
      </c>
      <c r="D1575" s="161" t="s">
        <v>851</v>
      </c>
      <c r="E1575" s="162" t="n">
        <v>185706.88</v>
      </c>
    </row>
    <row ht="25.5" outlineLevel="0" r="1576">
      <c r="A1576" s="160" t="s">
        <v>872</v>
      </c>
      <c r="B1576" s="161" t="s">
        <v>925</v>
      </c>
      <c r="C1576" s="161" t="s">
        <v>873</v>
      </c>
      <c r="D1576" s="161" t="s">
        <v>851</v>
      </c>
      <c r="E1576" s="162" t="n">
        <v>185706.88</v>
      </c>
    </row>
    <row ht="25.5" outlineLevel="0" r="1577">
      <c r="A1577" s="160" t="s">
        <v>874</v>
      </c>
      <c r="B1577" s="161" t="s">
        <v>925</v>
      </c>
      <c r="C1577" s="161" t="s">
        <v>875</v>
      </c>
      <c r="D1577" s="161" t="s">
        <v>851</v>
      </c>
      <c r="E1577" s="162" t="n">
        <v>185706.88</v>
      </c>
    </row>
    <row outlineLevel="0" r="1578">
      <c r="A1578" s="160" t="s">
        <v>852</v>
      </c>
      <c r="B1578" s="161" t="s">
        <v>925</v>
      </c>
      <c r="C1578" s="161" t="s">
        <v>875</v>
      </c>
      <c r="D1578" s="161" t="s">
        <v>853</v>
      </c>
      <c r="E1578" s="162" t="n">
        <v>185706.88</v>
      </c>
    </row>
    <row ht="38.25" outlineLevel="0" r="1579">
      <c r="A1579" s="160" t="s">
        <v>904</v>
      </c>
      <c r="B1579" s="161" t="s">
        <v>925</v>
      </c>
      <c r="C1579" s="161" t="s">
        <v>875</v>
      </c>
      <c r="D1579" s="161" t="s">
        <v>905</v>
      </c>
      <c r="E1579" s="162" t="n">
        <v>185706.88</v>
      </c>
    </row>
    <row ht="25.5" outlineLevel="0" r="1580">
      <c r="A1580" s="160" t="s">
        <v>926</v>
      </c>
      <c r="B1580" s="161" t="s">
        <v>927</v>
      </c>
      <c r="C1580" s="161" t="s">
        <v>851</v>
      </c>
      <c r="D1580" s="161" t="s">
        <v>851</v>
      </c>
      <c r="E1580" s="162" t="n">
        <v>1177286</v>
      </c>
    </row>
    <row ht="25.5" outlineLevel="0" r="1581">
      <c r="A1581" s="160" t="s">
        <v>872</v>
      </c>
      <c r="B1581" s="161" t="s">
        <v>927</v>
      </c>
      <c r="C1581" s="161" t="s">
        <v>873</v>
      </c>
      <c r="D1581" s="161" t="s">
        <v>851</v>
      </c>
      <c r="E1581" s="162" t="n">
        <v>1177286</v>
      </c>
    </row>
    <row ht="25.5" outlineLevel="0" r="1582">
      <c r="A1582" s="160" t="s">
        <v>874</v>
      </c>
      <c r="B1582" s="161" t="s">
        <v>927</v>
      </c>
      <c r="C1582" s="161" t="s">
        <v>875</v>
      </c>
      <c r="D1582" s="161" t="s">
        <v>851</v>
      </c>
      <c r="E1582" s="162" t="n">
        <v>1177286</v>
      </c>
    </row>
    <row outlineLevel="0" r="1583">
      <c r="A1583" s="160" t="s">
        <v>852</v>
      </c>
      <c r="B1583" s="161" t="s">
        <v>927</v>
      </c>
      <c r="C1583" s="161" t="s">
        <v>875</v>
      </c>
      <c r="D1583" s="161" t="s">
        <v>853</v>
      </c>
      <c r="E1583" s="162" t="n">
        <v>1177286</v>
      </c>
    </row>
    <row ht="38.25" outlineLevel="0" r="1584">
      <c r="A1584" s="160" t="s">
        <v>904</v>
      </c>
      <c r="B1584" s="161" t="s">
        <v>927</v>
      </c>
      <c r="C1584" s="161" t="s">
        <v>875</v>
      </c>
      <c r="D1584" s="161" t="s">
        <v>905</v>
      </c>
      <c r="E1584" s="162" t="n">
        <v>1177286</v>
      </c>
    </row>
    <row ht="25.5" outlineLevel="0" r="1585">
      <c r="A1585" s="160" t="s">
        <v>928</v>
      </c>
      <c r="B1585" s="161" t="s">
        <v>929</v>
      </c>
      <c r="C1585" s="161" t="s">
        <v>851</v>
      </c>
      <c r="D1585" s="161" t="s">
        <v>851</v>
      </c>
      <c r="E1585" s="162" t="n">
        <v>968003</v>
      </c>
    </row>
    <row ht="25.5" outlineLevel="0" r="1586">
      <c r="A1586" s="160" t="s">
        <v>872</v>
      </c>
      <c r="B1586" s="161" t="s">
        <v>929</v>
      </c>
      <c r="C1586" s="161" t="s">
        <v>873</v>
      </c>
      <c r="D1586" s="161" t="s">
        <v>851</v>
      </c>
      <c r="E1586" s="162" t="n">
        <v>968003</v>
      </c>
    </row>
    <row ht="25.5" outlineLevel="0" r="1587">
      <c r="A1587" s="160" t="s">
        <v>874</v>
      </c>
      <c r="B1587" s="161" t="s">
        <v>929</v>
      </c>
      <c r="C1587" s="161" t="s">
        <v>875</v>
      </c>
      <c r="D1587" s="161" t="s">
        <v>851</v>
      </c>
      <c r="E1587" s="162" t="n">
        <v>968003</v>
      </c>
    </row>
    <row outlineLevel="0" r="1588">
      <c r="A1588" s="160" t="s">
        <v>852</v>
      </c>
      <c r="B1588" s="161" t="s">
        <v>929</v>
      </c>
      <c r="C1588" s="161" t="s">
        <v>875</v>
      </c>
      <c r="D1588" s="161" t="s">
        <v>853</v>
      </c>
      <c r="E1588" s="162" t="n">
        <v>968003</v>
      </c>
    </row>
    <row ht="38.25" outlineLevel="0" r="1589">
      <c r="A1589" s="160" t="s">
        <v>904</v>
      </c>
      <c r="B1589" s="161" t="s">
        <v>929</v>
      </c>
      <c r="C1589" s="161" t="s">
        <v>875</v>
      </c>
      <c r="D1589" s="161" t="s">
        <v>905</v>
      </c>
      <c r="E1589" s="162" t="n">
        <v>968003</v>
      </c>
    </row>
    <row ht="63.75" outlineLevel="0" r="1590">
      <c r="A1590" s="160" t="s">
        <v>960</v>
      </c>
      <c r="B1590" s="161" t="s">
        <v>961</v>
      </c>
      <c r="C1590" s="161" t="s">
        <v>851</v>
      </c>
      <c r="D1590" s="161" t="s">
        <v>851</v>
      </c>
      <c r="E1590" s="162" t="n">
        <v>122500</v>
      </c>
    </row>
    <row ht="51" outlineLevel="0" r="1591">
      <c r="A1591" s="160" t="s">
        <v>862</v>
      </c>
      <c r="B1591" s="161" t="s">
        <v>961</v>
      </c>
      <c r="C1591" s="161" t="s">
        <v>505</v>
      </c>
      <c r="D1591" s="161" t="s">
        <v>851</v>
      </c>
      <c r="E1591" s="162" t="n">
        <v>119200</v>
      </c>
    </row>
    <row ht="25.5" outlineLevel="0" r="1592">
      <c r="A1592" s="160" t="s">
        <v>863</v>
      </c>
      <c r="B1592" s="161" t="s">
        <v>961</v>
      </c>
      <c r="C1592" s="161" t="s">
        <v>559</v>
      </c>
      <c r="D1592" s="161" t="s">
        <v>851</v>
      </c>
      <c r="E1592" s="162" t="n">
        <v>119200</v>
      </c>
    </row>
    <row outlineLevel="0" r="1593">
      <c r="A1593" s="160" t="s">
        <v>852</v>
      </c>
      <c r="B1593" s="161" t="s">
        <v>961</v>
      </c>
      <c r="C1593" s="161" t="s">
        <v>559</v>
      </c>
      <c r="D1593" s="161" t="s">
        <v>853</v>
      </c>
      <c r="E1593" s="162" t="n">
        <v>119200</v>
      </c>
    </row>
    <row outlineLevel="0" r="1594">
      <c r="A1594" s="160" t="s">
        <v>950</v>
      </c>
      <c r="B1594" s="161" t="s">
        <v>961</v>
      </c>
      <c r="C1594" s="161" t="s">
        <v>559</v>
      </c>
      <c r="D1594" s="161" t="s">
        <v>951</v>
      </c>
      <c r="E1594" s="162" t="n">
        <v>119200</v>
      </c>
    </row>
    <row ht="25.5" outlineLevel="0" r="1595">
      <c r="A1595" s="160" t="s">
        <v>872</v>
      </c>
      <c r="B1595" s="161" t="s">
        <v>961</v>
      </c>
      <c r="C1595" s="161" t="s">
        <v>873</v>
      </c>
      <c r="D1595" s="161" t="s">
        <v>851</v>
      </c>
      <c r="E1595" s="162" t="n">
        <v>3300</v>
      </c>
    </row>
    <row ht="25.5" outlineLevel="0" r="1596">
      <c r="A1596" s="160" t="s">
        <v>874</v>
      </c>
      <c r="B1596" s="161" t="s">
        <v>961</v>
      </c>
      <c r="C1596" s="161" t="s">
        <v>875</v>
      </c>
      <c r="D1596" s="161" t="s">
        <v>851</v>
      </c>
      <c r="E1596" s="162" t="n">
        <v>3300</v>
      </c>
    </row>
    <row outlineLevel="0" r="1597">
      <c r="A1597" s="160" t="s">
        <v>852</v>
      </c>
      <c r="B1597" s="161" t="s">
        <v>961</v>
      </c>
      <c r="C1597" s="161" t="s">
        <v>875</v>
      </c>
      <c r="D1597" s="161" t="s">
        <v>853</v>
      </c>
      <c r="E1597" s="162" t="n">
        <v>3300</v>
      </c>
    </row>
    <row outlineLevel="0" r="1598">
      <c r="A1598" s="160" t="s">
        <v>950</v>
      </c>
      <c r="B1598" s="161" t="s">
        <v>961</v>
      </c>
      <c r="C1598" s="161" t="s">
        <v>875</v>
      </c>
      <c r="D1598" s="161" t="s">
        <v>951</v>
      </c>
      <c r="E1598" s="162" t="n">
        <v>3300</v>
      </c>
    </row>
    <row ht="51" outlineLevel="0" r="1599">
      <c r="A1599" s="160" t="s">
        <v>1024</v>
      </c>
      <c r="B1599" s="161" t="s">
        <v>1025</v>
      </c>
      <c r="C1599" s="161" t="s">
        <v>851</v>
      </c>
      <c r="D1599" s="161" t="s">
        <v>851</v>
      </c>
      <c r="E1599" s="162" t="n">
        <v>2133700</v>
      </c>
    </row>
    <row ht="51" outlineLevel="0" r="1600">
      <c r="A1600" s="160" t="s">
        <v>862</v>
      </c>
      <c r="B1600" s="161" t="s">
        <v>1025</v>
      </c>
      <c r="C1600" s="161" t="s">
        <v>505</v>
      </c>
      <c r="D1600" s="161" t="s">
        <v>851</v>
      </c>
      <c r="E1600" s="162" t="n">
        <v>2093700</v>
      </c>
    </row>
    <row ht="25.5" outlineLevel="0" r="1601">
      <c r="A1601" s="160" t="s">
        <v>863</v>
      </c>
      <c r="B1601" s="161" t="s">
        <v>1025</v>
      </c>
      <c r="C1601" s="161" t="s">
        <v>559</v>
      </c>
      <c r="D1601" s="161" t="s">
        <v>851</v>
      </c>
      <c r="E1601" s="162" t="n">
        <v>2093700</v>
      </c>
    </row>
    <row outlineLevel="0" r="1602">
      <c r="A1602" s="160" t="s">
        <v>1008</v>
      </c>
      <c r="B1602" s="161" t="s">
        <v>1025</v>
      </c>
      <c r="C1602" s="161" t="s">
        <v>559</v>
      </c>
      <c r="D1602" s="161" t="s">
        <v>1009</v>
      </c>
      <c r="E1602" s="162" t="n">
        <v>2093700</v>
      </c>
    </row>
    <row outlineLevel="0" r="1603">
      <c r="A1603" s="160" t="s">
        <v>1022</v>
      </c>
      <c r="B1603" s="161" t="s">
        <v>1025</v>
      </c>
      <c r="C1603" s="161" t="s">
        <v>559</v>
      </c>
      <c r="D1603" s="161" t="s">
        <v>1023</v>
      </c>
      <c r="E1603" s="162" t="n">
        <v>2093700</v>
      </c>
    </row>
    <row ht="25.5" outlineLevel="0" r="1604">
      <c r="A1604" s="160" t="s">
        <v>872</v>
      </c>
      <c r="B1604" s="161" t="s">
        <v>1025</v>
      </c>
      <c r="C1604" s="161" t="s">
        <v>873</v>
      </c>
      <c r="D1604" s="161" t="s">
        <v>851</v>
      </c>
      <c r="E1604" s="162" t="n">
        <v>40000</v>
      </c>
    </row>
    <row ht="25.5" outlineLevel="0" r="1605">
      <c r="A1605" s="160" t="s">
        <v>874</v>
      </c>
      <c r="B1605" s="161" t="s">
        <v>1025</v>
      </c>
      <c r="C1605" s="161" t="s">
        <v>875</v>
      </c>
      <c r="D1605" s="161" t="s">
        <v>851</v>
      </c>
      <c r="E1605" s="162" t="n">
        <v>40000</v>
      </c>
    </row>
    <row outlineLevel="0" r="1606">
      <c r="A1606" s="160" t="s">
        <v>1008</v>
      </c>
      <c r="B1606" s="161" t="s">
        <v>1025</v>
      </c>
      <c r="C1606" s="161" t="s">
        <v>875</v>
      </c>
      <c r="D1606" s="161" t="s">
        <v>1009</v>
      </c>
      <c r="E1606" s="162" t="n">
        <v>40000</v>
      </c>
    </row>
    <row outlineLevel="0" r="1607">
      <c r="A1607" s="160" t="s">
        <v>1022</v>
      </c>
      <c r="B1607" s="161" t="s">
        <v>1025</v>
      </c>
      <c r="C1607" s="161" t="s">
        <v>875</v>
      </c>
      <c r="D1607" s="161" t="s">
        <v>1023</v>
      </c>
      <c r="E1607" s="162" t="n">
        <v>40000</v>
      </c>
    </row>
    <row ht="63.75" outlineLevel="0" r="1608">
      <c r="A1608" s="160" t="s">
        <v>930</v>
      </c>
      <c r="B1608" s="161" t="s">
        <v>931</v>
      </c>
      <c r="C1608" s="161" t="s">
        <v>851</v>
      </c>
      <c r="D1608" s="161" t="s">
        <v>851</v>
      </c>
      <c r="E1608" s="162" t="n">
        <v>942450</v>
      </c>
    </row>
    <row ht="51" outlineLevel="0" r="1609">
      <c r="A1609" s="160" t="s">
        <v>862</v>
      </c>
      <c r="B1609" s="161" t="s">
        <v>931</v>
      </c>
      <c r="C1609" s="161" t="s">
        <v>505</v>
      </c>
      <c r="D1609" s="161" t="s">
        <v>851</v>
      </c>
      <c r="E1609" s="162" t="n">
        <v>910650</v>
      </c>
    </row>
    <row ht="25.5" outlineLevel="0" r="1610">
      <c r="A1610" s="160" t="s">
        <v>863</v>
      </c>
      <c r="B1610" s="161" t="s">
        <v>931</v>
      </c>
      <c r="C1610" s="161" t="s">
        <v>559</v>
      </c>
      <c r="D1610" s="161" t="s">
        <v>851</v>
      </c>
      <c r="E1610" s="162" t="n">
        <v>910650</v>
      </c>
    </row>
    <row outlineLevel="0" r="1611">
      <c r="A1611" s="160" t="s">
        <v>852</v>
      </c>
      <c r="B1611" s="161" t="s">
        <v>931</v>
      </c>
      <c r="C1611" s="161" t="s">
        <v>559</v>
      </c>
      <c r="D1611" s="161" t="s">
        <v>853</v>
      </c>
      <c r="E1611" s="162" t="n">
        <v>910650</v>
      </c>
    </row>
    <row ht="38.25" outlineLevel="0" r="1612">
      <c r="A1612" s="160" t="s">
        <v>904</v>
      </c>
      <c r="B1612" s="161" t="s">
        <v>931</v>
      </c>
      <c r="C1612" s="161" t="s">
        <v>559</v>
      </c>
      <c r="D1612" s="161" t="s">
        <v>905</v>
      </c>
      <c r="E1612" s="162" t="n">
        <v>910650</v>
      </c>
    </row>
    <row ht="25.5" outlineLevel="0" r="1613">
      <c r="A1613" s="160" t="s">
        <v>872</v>
      </c>
      <c r="B1613" s="161" t="s">
        <v>931</v>
      </c>
      <c r="C1613" s="161" t="s">
        <v>873</v>
      </c>
      <c r="D1613" s="161" t="s">
        <v>851</v>
      </c>
      <c r="E1613" s="162" t="n">
        <v>31800</v>
      </c>
    </row>
    <row ht="25.5" outlineLevel="0" r="1614">
      <c r="A1614" s="160" t="s">
        <v>874</v>
      </c>
      <c r="B1614" s="161" t="s">
        <v>931</v>
      </c>
      <c r="C1614" s="161" t="s">
        <v>875</v>
      </c>
      <c r="D1614" s="161" t="s">
        <v>851</v>
      </c>
      <c r="E1614" s="162" t="n">
        <v>31800</v>
      </c>
    </row>
    <row outlineLevel="0" r="1615">
      <c r="A1615" s="160" t="s">
        <v>852</v>
      </c>
      <c r="B1615" s="161" t="s">
        <v>931</v>
      </c>
      <c r="C1615" s="161" t="s">
        <v>875</v>
      </c>
      <c r="D1615" s="161" t="s">
        <v>853</v>
      </c>
      <c r="E1615" s="162" t="n">
        <v>31800</v>
      </c>
    </row>
    <row ht="38.25" outlineLevel="0" r="1616">
      <c r="A1616" s="160" t="s">
        <v>904</v>
      </c>
      <c r="B1616" s="161" t="s">
        <v>931</v>
      </c>
      <c r="C1616" s="161" t="s">
        <v>875</v>
      </c>
      <c r="D1616" s="161" t="s">
        <v>905</v>
      </c>
      <c r="E1616" s="162" t="n">
        <v>31800</v>
      </c>
    </row>
    <row ht="38.25" outlineLevel="0" r="1617">
      <c r="A1617" s="160" t="s">
        <v>962</v>
      </c>
      <c r="B1617" s="161" t="s">
        <v>963</v>
      </c>
      <c r="C1617" s="161" t="s">
        <v>851</v>
      </c>
      <c r="D1617" s="161" t="s">
        <v>851</v>
      </c>
      <c r="E1617" s="162" t="n">
        <v>148035</v>
      </c>
    </row>
    <row ht="51" outlineLevel="0" r="1618">
      <c r="A1618" s="160" t="s">
        <v>862</v>
      </c>
      <c r="B1618" s="161" t="s">
        <v>963</v>
      </c>
      <c r="C1618" s="161" t="s">
        <v>505</v>
      </c>
      <c r="D1618" s="161" t="s">
        <v>851</v>
      </c>
      <c r="E1618" s="162" t="n">
        <v>125682</v>
      </c>
    </row>
    <row ht="25.5" outlineLevel="0" r="1619">
      <c r="A1619" s="160" t="s">
        <v>863</v>
      </c>
      <c r="B1619" s="161" t="s">
        <v>963</v>
      </c>
      <c r="C1619" s="161" t="s">
        <v>559</v>
      </c>
      <c r="D1619" s="161" t="s">
        <v>851</v>
      </c>
      <c r="E1619" s="162" t="n">
        <v>125682</v>
      </c>
    </row>
    <row outlineLevel="0" r="1620">
      <c r="A1620" s="160" t="s">
        <v>852</v>
      </c>
      <c r="B1620" s="161" t="s">
        <v>963</v>
      </c>
      <c r="C1620" s="161" t="s">
        <v>559</v>
      </c>
      <c r="D1620" s="161" t="s">
        <v>853</v>
      </c>
      <c r="E1620" s="162" t="n">
        <v>125682</v>
      </c>
    </row>
    <row outlineLevel="0" r="1621">
      <c r="A1621" s="160" t="s">
        <v>950</v>
      </c>
      <c r="B1621" s="161" t="s">
        <v>963</v>
      </c>
      <c r="C1621" s="161" t="s">
        <v>559</v>
      </c>
      <c r="D1621" s="161" t="s">
        <v>951</v>
      </c>
      <c r="E1621" s="162" t="n">
        <v>125682</v>
      </c>
    </row>
    <row ht="25.5" outlineLevel="0" r="1622">
      <c r="A1622" s="160" t="s">
        <v>872</v>
      </c>
      <c r="B1622" s="161" t="s">
        <v>963</v>
      </c>
      <c r="C1622" s="161" t="s">
        <v>873</v>
      </c>
      <c r="D1622" s="161" t="s">
        <v>851</v>
      </c>
      <c r="E1622" s="162" t="n">
        <v>22353</v>
      </c>
    </row>
    <row ht="25.5" outlineLevel="0" r="1623">
      <c r="A1623" s="160" t="s">
        <v>874</v>
      </c>
      <c r="B1623" s="161" t="s">
        <v>963</v>
      </c>
      <c r="C1623" s="161" t="s">
        <v>875</v>
      </c>
      <c r="D1623" s="161" t="s">
        <v>851</v>
      </c>
      <c r="E1623" s="162" t="n">
        <v>22353</v>
      </c>
    </row>
    <row outlineLevel="0" r="1624">
      <c r="A1624" s="160" t="s">
        <v>852</v>
      </c>
      <c r="B1624" s="161" t="s">
        <v>963</v>
      </c>
      <c r="C1624" s="161" t="s">
        <v>875</v>
      </c>
      <c r="D1624" s="161" t="s">
        <v>853</v>
      </c>
      <c r="E1624" s="162" t="n">
        <v>22353</v>
      </c>
    </row>
    <row outlineLevel="0" r="1625">
      <c r="A1625" s="160" t="s">
        <v>950</v>
      </c>
      <c r="B1625" s="161" t="s">
        <v>963</v>
      </c>
      <c r="C1625" s="161" t="s">
        <v>875</v>
      </c>
      <c r="D1625" s="161" t="s">
        <v>951</v>
      </c>
      <c r="E1625" s="162" t="n">
        <v>22353</v>
      </c>
    </row>
    <row ht="51" outlineLevel="0" r="1626">
      <c r="A1626" s="160" t="s">
        <v>932</v>
      </c>
      <c r="B1626" s="161" t="s">
        <v>933</v>
      </c>
      <c r="C1626" s="161" t="s">
        <v>851</v>
      </c>
      <c r="D1626" s="161" t="s">
        <v>851</v>
      </c>
      <c r="E1626" s="162" t="n">
        <v>2609000</v>
      </c>
    </row>
    <row ht="51" outlineLevel="0" r="1627">
      <c r="A1627" s="160" t="s">
        <v>862</v>
      </c>
      <c r="B1627" s="161" t="s">
        <v>933</v>
      </c>
      <c r="C1627" s="161" t="s">
        <v>505</v>
      </c>
      <c r="D1627" s="161" t="s">
        <v>851</v>
      </c>
      <c r="E1627" s="162" t="n">
        <v>2557500</v>
      </c>
    </row>
    <row ht="25.5" outlineLevel="0" r="1628">
      <c r="A1628" s="160" t="s">
        <v>863</v>
      </c>
      <c r="B1628" s="161" t="s">
        <v>933</v>
      </c>
      <c r="C1628" s="161" t="s">
        <v>559</v>
      </c>
      <c r="D1628" s="161" t="s">
        <v>851</v>
      </c>
      <c r="E1628" s="162" t="n">
        <v>2557500</v>
      </c>
    </row>
    <row outlineLevel="0" r="1629">
      <c r="A1629" s="160" t="s">
        <v>852</v>
      </c>
      <c r="B1629" s="161" t="s">
        <v>933</v>
      </c>
      <c r="C1629" s="161" t="s">
        <v>559</v>
      </c>
      <c r="D1629" s="161" t="s">
        <v>853</v>
      </c>
      <c r="E1629" s="162" t="n">
        <v>2557500</v>
      </c>
    </row>
    <row ht="38.25" outlineLevel="0" r="1630">
      <c r="A1630" s="160" t="s">
        <v>904</v>
      </c>
      <c r="B1630" s="161" t="s">
        <v>933</v>
      </c>
      <c r="C1630" s="161" t="s">
        <v>559</v>
      </c>
      <c r="D1630" s="161" t="s">
        <v>905</v>
      </c>
      <c r="E1630" s="162" t="n">
        <v>2557500</v>
      </c>
    </row>
    <row ht="25.5" outlineLevel="0" r="1631">
      <c r="A1631" s="160" t="s">
        <v>872</v>
      </c>
      <c r="B1631" s="161" t="s">
        <v>933</v>
      </c>
      <c r="C1631" s="161" t="s">
        <v>873</v>
      </c>
      <c r="D1631" s="161" t="s">
        <v>851</v>
      </c>
      <c r="E1631" s="162" t="n">
        <v>51500</v>
      </c>
    </row>
    <row ht="25.5" outlineLevel="0" r="1632">
      <c r="A1632" s="160" t="s">
        <v>874</v>
      </c>
      <c r="B1632" s="161" t="s">
        <v>933</v>
      </c>
      <c r="C1632" s="161" t="s">
        <v>875</v>
      </c>
      <c r="D1632" s="161" t="s">
        <v>851</v>
      </c>
      <c r="E1632" s="162" t="n">
        <v>51500</v>
      </c>
    </row>
    <row outlineLevel="0" r="1633">
      <c r="A1633" s="160" t="s">
        <v>852</v>
      </c>
      <c r="B1633" s="161" t="s">
        <v>933</v>
      </c>
      <c r="C1633" s="161" t="s">
        <v>875</v>
      </c>
      <c r="D1633" s="161" t="s">
        <v>853</v>
      </c>
      <c r="E1633" s="162" t="n">
        <v>51500</v>
      </c>
    </row>
    <row ht="38.25" outlineLevel="0" r="1634">
      <c r="A1634" s="160" t="s">
        <v>904</v>
      </c>
      <c r="B1634" s="161" t="s">
        <v>933</v>
      </c>
      <c r="C1634" s="161" t="s">
        <v>875</v>
      </c>
      <c r="D1634" s="161" t="s">
        <v>905</v>
      </c>
      <c r="E1634" s="162" t="n">
        <v>51500</v>
      </c>
    </row>
    <row ht="114.75" outlineLevel="0" r="1635">
      <c r="A1635" s="160" t="s">
        <v>964</v>
      </c>
      <c r="B1635" s="161" t="s">
        <v>965</v>
      </c>
      <c r="C1635" s="161" t="s">
        <v>851</v>
      </c>
      <c r="D1635" s="161" t="s">
        <v>851</v>
      </c>
      <c r="E1635" s="162" t="n">
        <v>120700</v>
      </c>
    </row>
    <row ht="51" outlineLevel="0" r="1636">
      <c r="A1636" s="160" t="s">
        <v>862</v>
      </c>
      <c r="B1636" s="161" t="s">
        <v>965</v>
      </c>
      <c r="C1636" s="161" t="s">
        <v>505</v>
      </c>
      <c r="D1636" s="161" t="s">
        <v>851</v>
      </c>
      <c r="E1636" s="162" t="n">
        <v>117800</v>
      </c>
    </row>
    <row ht="25.5" outlineLevel="0" r="1637">
      <c r="A1637" s="160" t="s">
        <v>863</v>
      </c>
      <c r="B1637" s="161" t="s">
        <v>965</v>
      </c>
      <c r="C1637" s="161" t="s">
        <v>559</v>
      </c>
      <c r="D1637" s="161" t="s">
        <v>851</v>
      </c>
      <c r="E1637" s="162" t="n">
        <v>117800</v>
      </c>
    </row>
    <row outlineLevel="0" r="1638">
      <c r="A1638" s="160" t="s">
        <v>852</v>
      </c>
      <c r="B1638" s="161" t="s">
        <v>965</v>
      </c>
      <c r="C1638" s="161" t="s">
        <v>559</v>
      </c>
      <c r="D1638" s="161" t="s">
        <v>853</v>
      </c>
      <c r="E1638" s="162" t="n">
        <v>117800</v>
      </c>
    </row>
    <row outlineLevel="0" r="1639">
      <c r="A1639" s="160" t="s">
        <v>950</v>
      </c>
      <c r="B1639" s="161" t="s">
        <v>965</v>
      </c>
      <c r="C1639" s="161" t="s">
        <v>559</v>
      </c>
      <c r="D1639" s="161" t="s">
        <v>951</v>
      </c>
      <c r="E1639" s="162" t="n">
        <v>117800</v>
      </c>
    </row>
    <row ht="25.5" outlineLevel="0" r="1640">
      <c r="A1640" s="160" t="s">
        <v>872</v>
      </c>
      <c r="B1640" s="161" t="s">
        <v>965</v>
      </c>
      <c r="C1640" s="161" t="s">
        <v>873</v>
      </c>
      <c r="D1640" s="161" t="s">
        <v>851</v>
      </c>
      <c r="E1640" s="162" t="n">
        <v>2900</v>
      </c>
    </row>
    <row ht="25.5" outlineLevel="0" r="1641">
      <c r="A1641" s="160" t="s">
        <v>874</v>
      </c>
      <c r="B1641" s="161" t="s">
        <v>965</v>
      </c>
      <c r="C1641" s="161" t="s">
        <v>875</v>
      </c>
      <c r="D1641" s="161" t="s">
        <v>851</v>
      </c>
      <c r="E1641" s="162" t="n">
        <v>2900</v>
      </c>
    </row>
    <row outlineLevel="0" r="1642">
      <c r="A1642" s="160" t="s">
        <v>852</v>
      </c>
      <c r="B1642" s="161" t="s">
        <v>965</v>
      </c>
      <c r="C1642" s="161" t="s">
        <v>875</v>
      </c>
      <c r="D1642" s="161" t="s">
        <v>853</v>
      </c>
      <c r="E1642" s="162" t="n">
        <v>2900</v>
      </c>
    </row>
    <row outlineLevel="0" r="1643">
      <c r="A1643" s="160" t="s">
        <v>950</v>
      </c>
      <c r="B1643" s="161" t="s">
        <v>965</v>
      </c>
      <c r="C1643" s="161" t="s">
        <v>875</v>
      </c>
      <c r="D1643" s="161" t="s">
        <v>951</v>
      </c>
      <c r="E1643" s="162" t="n">
        <v>2900</v>
      </c>
    </row>
    <row ht="178.5" outlineLevel="0" r="1644">
      <c r="A1644" s="160" t="s">
        <v>934</v>
      </c>
      <c r="B1644" s="161" t="s">
        <v>935</v>
      </c>
      <c r="C1644" s="161" t="s">
        <v>851</v>
      </c>
      <c r="D1644" s="161" t="s">
        <v>851</v>
      </c>
      <c r="E1644" s="162" t="n">
        <v>891615</v>
      </c>
    </row>
    <row ht="51" outlineLevel="0" r="1645">
      <c r="A1645" s="160" t="s">
        <v>862</v>
      </c>
      <c r="B1645" s="161" t="s">
        <v>935</v>
      </c>
      <c r="C1645" s="161" t="s">
        <v>505</v>
      </c>
      <c r="D1645" s="161" t="s">
        <v>851</v>
      </c>
      <c r="E1645" s="162" t="n">
        <v>891615</v>
      </c>
    </row>
    <row ht="25.5" outlineLevel="0" r="1646">
      <c r="A1646" s="160" t="s">
        <v>863</v>
      </c>
      <c r="B1646" s="161" t="s">
        <v>935</v>
      </c>
      <c r="C1646" s="161" t="s">
        <v>559</v>
      </c>
      <c r="D1646" s="161" t="s">
        <v>851</v>
      </c>
      <c r="E1646" s="162" t="n">
        <v>891615</v>
      </c>
    </row>
    <row outlineLevel="0" r="1647">
      <c r="A1647" s="160" t="s">
        <v>852</v>
      </c>
      <c r="B1647" s="161" t="s">
        <v>935</v>
      </c>
      <c r="C1647" s="161" t="s">
        <v>559</v>
      </c>
      <c r="D1647" s="161" t="s">
        <v>853</v>
      </c>
      <c r="E1647" s="162" t="n">
        <v>891615</v>
      </c>
    </row>
    <row ht="38.25" outlineLevel="0" r="1648">
      <c r="A1648" s="160" t="s">
        <v>904</v>
      </c>
      <c r="B1648" s="161" t="s">
        <v>935</v>
      </c>
      <c r="C1648" s="161" t="s">
        <v>559</v>
      </c>
      <c r="D1648" s="161" t="s">
        <v>905</v>
      </c>
      <c r="E1648" s="162" t="n">
        <v>891615</v>
      </c>
    </row>
    <row ht="38.25" outlineLevel="0" r="1649">
      <c r="A1649" s="160" t="s">
        <v>880</v>
      </c>
      <c r="B1649" s="161" t="s">
        <v>881</v>
      </c>
      <c r="C1649" s="161" t="s">
        <v>851</v>
      </c>
      <c r="D1649" s="161" t="s">
        <v>851</v>
      </c>
      <c r="E1649" s="162" t="n">
        <v>3396059.62</v>
      </c>
    </row>
    <row ht="63.75" outlineLevel="0" r="1650">
      <c r="A1650" s="160" t="s">
        <v>860</v>
      </c>
      <c r="B1650" s="161" t="s">
        <v>882</v>
      </c>
      <c r="C1650" s="161" t="s">
        <v>851</v>
      </c>
      <c r="D1650" s="161" t="s">
        <v>851</v>
      </c>
      <c r="E1650" s="162" t="n">
        <v>67390</v>
      </c>
    </row>
    <row ht="51" outlineLevel="0" r="1651">
      <c r="A1651" s="160" t="s">
        <v>862</v>
      </c>
      <c r="B1651" s="161" t="s">
        <v>882</v>
      </c>
      <c r="C1651" s="161" t="s">
        <v>505</v>
      </c>
      <c r="D1651" s="161" t="s">
        <v>851</v>
      </c>
      <c r="E1651" s="162" t="n">
        <v>67390</v>
      </c>
    </row>
    <row ht="25.5" outlineLevel="0" r="1652">
      <c r="A1652" s="160" t="s">
        <v>863</v>
      </c>
      <c r="B1652" s="161" t="s">
        <v>882</v>
      </c>
      <c r="C1652" s="161" t="s">
        <v>559</v>
      </c>
      <c r="D1652" s="161" t="s">
        <v>851</v>
      </c>
      <c r="E1652" s="162" t="n">
        <v>67390</v>
      </c>
    </row>
    <row outlineLevel="0" r="1653">
      <c r="A1653" s="160" t="s">
        <v>852</v>
      </c>
      <c r="B1653" s="161" t="s">
        <v>882</v>
      </c>
      <c r="C1653" s="161" t="s">
        <v>559</v>
      </c>
      <c r="D1653" s="161" t="s">
        <v>853</v>
      </c>
      <c r="E1653" s="162" t="n">
        <v>67390</v>
      </c>
    </row>
    <row ht="38.25" outlineLevel="0" r="1654">
      <c r="A1654" s="160" t="s">
        <v>854</v>
      </c>
      <c r="B1654" s="161" t="s">
        <v>882</v>
      </c>
      <c r="C1654" s="161" t="s">
        <v>559</v>
      </c>
      <c r="D1654" s="161" t="s">
        <v>855</v>
      </c>
      <c r="E1654" s="162" t="n">
        <v>67390</v>
      </c>
    </row>
    <row ht="38.25" outlineLevel="0" r="1655">
      <c r="A1655" s="160" t="s">
        <v>880</v>
      </c>
      <c r="B1655" s="161" t="s">
        <v>883</v>
      </c>
      <c r="C1655" s="161" t="s">
        <v>851</v>
      </c>
      <c r="D1655" s="161" t="s">
        <v>851</v>
      </c>
      <c r="E1655" s="162" t="n">
        <v>3278669.62</v>
      </c>
    </row>
    <row ht="51" outlineLevel="0" r="1656">
      <c r="A1656" s="160" t="s">
        <v>862</v>
      </c>
      <c r="B1656" s="161" t="s">
        <v>883</v>
      </c>
      <c r="C1656" s="161" t="s">
        <v>505</v>
      </c>
      <c r="D1656" s="161" t="s">
        <v>851</v>
      </c>
      <c r="E1656" s="162" t="n">
        <v>3278669.62</v>
      </c>
    </row>
    <row ht="25.5" outlineLevel="0" r="1657">
      <c r="A1657" s="160" t="s">
        <v>863</v>
      </c>
      <c r="B1657" s="161" t="s">
        <v>883</v>
      </c>
      <c r="C1657" s="161" t="s">
        <v>559</v>
      </c>
      <c r="D1657" s="161" t="s">
        <v>851</v>
      </c>
      <c r="E1657" s="162" t="n">
        <v>3278669.62</v>
      </c>
    </row>
    <row outlineLevel="0" r="1658">
      <c r="A1658" s="160" t="s">
        <v>852</v>
      </c>
      <c r="B1658" s="161" t="s">
        <v>883</v>
      </c>
      <c r="C1658" s="161" t="s">
        <v>559</v>
      </c>
      <c r="D1658" s="161" t="s">
        <v>853</v>
      </c>
      <c r="E1658" s="162" t="n">
        <v>3278669.62</v>
      </c>
    </row>
    <row ht="38.25" outlineLevel="0" r="1659">
      <c r="A1659" s="160" t="s">
        <v>854</v>
      </c>
      <c r="B1659" s="161" t="s">
        <v>883</v>
      </c>
      <c r="C1659" s="161" t="s">
        <v>559</v>
      </c>
      <c r="D1659" s="161" t="s">
        <v>855</v>
      </c>
      <c r="E1659" s="162" t="n">
        <v>3278669.62</v>
      </c>
    </row>
    <row ht="51" outlineLevel="0" r="1660">
      <c r="A1660" s="160" t="s">
        <v>886</v>
      </c>
      <c r="B1660" s="161" t="s">
        <v>887</v>
      </c>
      <c r="C1660" s="161" t="s">
        <v>851</v>
      </c>
      <c r="D1660" s="161" t="s">
        <v>851</v>
      </c>
      <c r="E1660" s="162" t="n">
        <v>50000</v>
      </c>
    </row>
    <row ht="51" outlineLevel="0" r="1661">
      <c r="A1661" s="160" t="s">
        <v>862</v>
      </c>
      <c r="B1661" s="161" t="s">
        <v>887</v>
      </c>
      <c r="C1661" s="161" t="s">
        <v>505</v>
      </c>
      <c r="D1661" s="161" t="s">
        <v>851</v>
      </c>
      <c r="E1661" s="162" t="n">
        <v>50000</v>
      </c>
    </row>
    <row ht="25.5" outlineLevel="0" r="1662">
      <c r="A1662" s="160" t="s">
        <v>863</v>
      </c>
      <c r="B1662" s="161" t="s">
        <v>887</v>
      </c>
      <c r="C1662" s="161" t="s">
        <v>559</v>
      </c>
      <c r="D1662" s="161" t="s">
        <v>851</v>
      </c>
      <c r="E1662" s="162" t="n">
        <v>50000</v>
      </c>
    </row>
    <row outlineLevel="0" r="1663">
      <c r="A1663" s="160" t="s">
        <v>852</v>
      </c>
      <c r="B1663" s="161" t="s">
        <v>887</v>
      </c>
      <c r="C1663" s="161" t="s">
        <v>559</v>
      </c>
      <c r="D1663" s="161" t="s">
        <v>853</v>
      </c>
      <c r="E1663" s="162" t="n">
        <v>50000</v>
      </c>
    </row>
    <row ht="38.25" outlineLevel="0" r="1664">
      <c r="A1664" s="160" t="s">
        <v>854</v>
      </c>
      <c r="B1664" s="161" t="s">
        <v>887</v>
      </c>
      <c r="C1664" s="161" t="s">
        <v>559</v>
      </c>
      <c r="D1664" s="161" t="s">
        <v>855</v>
      </c>
      <c r="E1664" s="162" t="n">
        <v>50000</v>
      </c>
    </row>
    <row ht="51" outlineLevel="0" r="1665">
      <c r="A1665" s="160" t="s">
        <v>891</v>
      </c>
      <c r="B1665" s="161" t="s">
        <v>892</v>
      </c>
      <c r="C1665" s="161" t="s">
        <v>851</v>
      </c>
      <c r="D1665" s="161" t="s">
        <v>851</v>
      </c>
      <c r="E1665" s="162" t="n">
        <v>1469956</v>
      </c>
    </row>
    <row ht="63.75" outlineLevel="0" r="1666">
      <c r="A1666" s="160" t="s">
        <v>860</v>
      </c>
      <c r="B1666" s="161" t="s">
        <v>893</v>
      </c>
      <c r="C1666" s="161" t="s">
        <v>851</v>
      </c>
      <c r="D1666" s="161" t="s">
        <v>851</v>
      </c>
      <c r="E1666" s="162" t="n">
        <v>181510</v>
      </c>
    </row>
    <row ht="51" outlineLevel="0" r="1667">
      <c r="A1667" s="160" t="s">
        <v>862</v>
      </c>
      <c r="B1667" s="161" t="s">
        <v>893</v>
      </c>
      <c r="C1667" s="161" t="s">
        <v>505</v>
      </c>
      <c r="D1667" s="161" t="s">
        <v>851</v>
      </c>
      <c r="E1667" s="162" t="n">
        <v>181510</v>
      </c>
    </row>
    <row ht="25.5" outlineLevel="0" r="1668">
      <c r="A1668" s="160" t="s">
        <v>863</v>
      </c>
      <c r="B1668" s="161" t="s">
        <v>893</v>
      </c>
      <c r="C1668" s="161" t="s">
        <v>559</v>
      </c>
      <c r="D1668" s="161" t="s">
        <v>851</v>
      </c>
      <c r="E1668" s="162" t="n">
        <v>181510</v>
      </c>
    </row>
    <row outlineLevel="0" r="1669">
      <c r="A1669" s="160" t="s">
        <v>852</v>
      </c>
      <c r="B1669" s="161" t="s">
        <v>893</v>
      </c>
      <c r="C1669" s="161" t="s">
        <v>559</v>
      </c>
      <c r="D1669" s="161" t="s">
        <v>853</v>
      </c>
      <c r="E1669" s="162" t="n">
        <v>181510</v>
      </c>
    </row>
    <row ht="38.25" outlineLevel="0" r="1670">
      <c r="A1670" s="160" t="s">
        <v>889</v>
      </c>
      <c r="B1670" s="161" t="s">
        <v>893</v>
      </c>
      <c r="C1670" s="161" t="s">
        <v>559</v>
      </c>
      <c r="D1670" s="161" t="s">
        <v>890</v>
      </c>
      <c r="E1670" s="162" t="n">
        <v>181510</v>
      </c>
    </row>
    <row ht="51" outlineLevel="0" r="1671">
      <c r="A1671" s="160" t="s">
        <v>891</v>
      </c>
      <c r="B1671" s="161" t="s">
        <v>894</v>
      </c>
      <c r="C1671" s="161" t="s">
        <v>851</v>
      </c>
      <c r="D1671" s="161" t="s">
        <v>851</v>
      </c>
      <c r="E1671" s="162" t="n">
        <v>1248446</v>
      </c>
    </row>
    <row ht="51" outlineLevel="0" r="1672">
      <c r="A1672" s="160" t="s">
        <v>862</v>
      </c>
      <c r="B1672" s="161" t="s">
        <v>894</v>
      </c>
      <c r="C1672" s="161" t="s">
        <v>505</v>
      </c>
      <c r="D1672" s="161" t="s">
        <v>851</v>
      </c>
      <c r="E1672" s="162" t="n">
        <v>1248446</v>
      </c>
    </row>
    <row ht="25.5" outlineLevel="0" r="1673">
      <c r="A1673" s="160" t="s">
        <v>863</v>
      </c>
      <c r="B1673" s="161" t="s">
        <v>894</v>
      </c>
      <c r="C1673" s="161" t="s">
        <v>559</v>
      </c>
      <c r="D1673" s="161" t="s">
        <v>851</v>
      </c>
      <c r="E1673" s="162" t="n">
        <v>1248446</v>
      </c>
    </row>
    <row outlineLevel="0" r="1674">
      <c r="A1674" s="160" t="s">
        <v>852</v>
      </c>
      <c r="B1674" s="161" t="s">
        <v>894</v>
      </c>
      <c r="C1674" s="161" t="s">
        <v>559</v>
      </c>
      <c r="D1674" s="161" t="s">
        <v>853</v>
      </c>
      <c r="E1674" s="162" t="n">
        <v>1248446</v>
      </c>
    </row>
    <row ht="38.25" outlineLevel="0" r="1675">
      <c r="A1675" s="160" t="s">
        <v>889</v>
      </c>
      <c r="B1675" s="161" t="s">
        <v>894</v>
      </c>
      <c r="C1675" s="161" t="s">
        <v>559</v>
      </c>
      <c r="D1675" s="161" t="s">
        <v>890</v>
      </c>
      <c r="E1675" s="162" t="n">
        <v>1248446</v>
      </c>
    </row>
    <row ht="63.75" outlineLevel="0" r="1676">
      <c r="A1676" s="160" t="s">
        <v>895</v>
      </c>
      <c r="B1676" s="161" t="s">
        <v>896</v>
      </c>
      <c r="C1676" s="161" t="s">
        <v>851</v>
      </c>
      <c r="D1676" s="161" t="s">
        <v>851</v>
      </c>
      <c r="E1676" s="162" t="n">
        <v>40000</v>
      </c>
    </row>
    <row ht="51" outlineLevel="0" r="1677">
      <c r="A1677" s="160" t="s">
        <v>862</v>
      </c>
      <c r="B1677" s="161" t="s">
        <v>896</v>
      </c>
      <c r="C1677" s="161" t="s">
        <v>505</v>
      </c>
      <c r="D1677" s="161" t="s">
        <v>851</v>
      </c>
      <c r="E1677" s="162" t="n">
        <v>40000</v>
      </c>
    </row>
    <row ht="25.5" outlineLevel="0" r="1678">
      <c r="A1678" s="160" t="s">
        <v>863</v>
      </c>
      <c r="B1678" s="161" t="s">
        <v>896</v>
      </c>
      <c r="C1678" s="161" t="s">
        <v>559</v>
      </c>
      <c r="D1678" s="161" t="s">
        <v>851</v>
      </c>
      <c r="E1678" s="162" t="n">
        <v>40000</v>
      </c>
    </row>
    <row outlineLevel="0" r="1679">
      <c r="A1679" s="160" t="s">
        <v>852</v>
      </c>
      <c r="B1679" s="161" t="s">
        <v>896</v>
      </c>
      <c r="C1679" s="161" t="s">
        <v>559</v>
      </c>
      <c r="D1679" s="161" t="s">
        <v>853</v>
      </c>
      <c r="E1679" s="162" t="n">
        <v>40000</v>
      </c>
    </row>
    <row ht="38.25" outlineLevel="0" r="1680">
      <c r="A1680" s="160" t="s">
        <v>889</v>
      </c>
      <c r="B1680" s="161" t="s">
        <v>896</v>
      </c>
      <c r="C1680" s="161" t="s">
        <v>559</v>
      </c>
      <c r="D1680" s="161" t="s">
        <v>890</v>
      </c>
      <c r="E1680" s="162" t="n">
        <v>40000</v>
      </c>
    </row>
    <row ht="25.5" outlineLevel="0" r="1681">
      <c r="A1681" s="160" t="s">
        <v>936</v>
      </c>
      <c r="B1681" s="161" t="s">
        <v>937</v>
      </c>
      <c r="C1681" s="161" t="s">
        <v>851</v>
      </c>
      <c r="D1681" s="161" t="s">
        <v>851</v>
      </c>
      <c r="E1681" s="162" t="n">
        <v>46039672.12</v>
      </c>
    </row>
    <row ht="25.5" outlineLevel="0" r="1682">
      <c r="A1682" s="160" t="s">
        <v>1148</v>
      </c>
      <c r="B1682" s="161" t="s">
        <v>1149</v>
      </c>
      <c r="C1682" s="161" t="s">
        <v>851</v>
      </c>
      <c r="D1682" s="161" t="s">
        <v>851</v>
      </c>
      <c r="E1682" s="162" t="n">
        <v>18978201.2</v>
      </c>
    </row>
    <row ht="38.25" outlineLevel="0" r="1683">
      <c r="A1683" s="160" t="s">
        <v>1192</v>
      </c>
      <c r="B1683" s="161" t="s">
        <v>1193</v>
      </c>
      <c r="C1683" s="161" t="s">
        <v>851</v>
      </c>
      <c r="D1683" s="161" t="s">
        <v>851</v>
      </c>
      <c r="E1683" s="162" t="n">
        <v>14428201.2</v>
      </c>
    </row>
    <row ht="25.5" outlineLevel="0" r="1684">
      <c r="A1684" s="160" t="s">
        <v>872</v>
      </c>
      <c r="B1684" s="161" t="s">
        <v>1193</v>
      </c>
      <c r="C1684" s="161" t="s">
        <v>873</v>
      </c>
      <c r="D1684" s="161" t="s">
        <v>851</v>
      </c>
      <c r="E1684" s="162" t="n">
        <v>14428201.2</v>
      </c>
    </row>
    <row ht="25.5" outlineLevel="0" r="1685">
      <c r="A1685" s="160" t="s">
        <v>874</v>
      </c>
      <c r="B1685" s="161" t="s">
        <v>1193</v>
      </c>
      <c r="C1685" s="161" t="s">
        <v>875</v>
      </c>
      <c r="D1685" s="161" t="s">
        <v>851</v>
      </c>
      <c r="E1685" s="162" t="n">
        <v>14428201.2</v>
      </c>
    </row>
    <row outlineLevel="0" r="1686">
      <c r="A1686" s="160" t="s">
        <v>1068</v>
      </c>
      <c r="B1686" s="161" t="s">
        <v>1193</v>
      </c>
      <c r="C1686" s="161" t="s">
        <v>875</v>
      </c>
      <c r="D1686" s="161" t="s">
        <v>1069</v>
      </c>
      <c r="E1686" s="162" t="n">
        <v>14428201.2</v>
      </c>
    </row>
    <row outlineLevel="0" r="1687">
      <c r="A1687" s="160" t="s">
        <v>1070</v>
      </c>
      <c r="B1687" s="161" t="s">
        <v>1193</v>
      </c>
      <c r="C1687" s="161" t="s">
        <v>875</v>
      </c>
      <c r="D1687" s="161" t="s">
        <v>1071</v>
      </c>
      <c r="E1687" s="162" t="n">
        <v>14428201.2</v>
      </c>
    </row>
    <row ht="25.5" outlineLevel="0" r="1688">
      <c r="A1688" s="160" t="s">
        <v>1148</v>
      </c>
      <c r="B1688" s="161" t="s">
        <v>1150</v>
      </c>
      <c r="C1688" s="161" t="s">
        <v>851</v>
      </c>
      <c r="D1688" s="161" t="s">
        <v>851</v>
      </c>
      <c r="E1688" s="162" t="n">
        <v>4550000</v>
      </c>
    </row>
    <row ht="25.5" outlineLevel="0" r="1689">
      <c r="A1689" s="160" t="s">
        <v>872</v>
      </c>
      <c r="B1689" s="161" t="s">
        <v>1150</v>
      </c>
      <c r="C1689" s="161" t="s">
        <v>873</v>
      </c>
      <c r="D1689" s="161" t="s">
        <v>851</v>
      </c>
      <c r="E1689" s="162" t="n">
        <v>2645000</v>
      </c>
    </row>
    <row ht="25.5" outlineLevel="0" r="1690">
      <c r="A1690" s="160" t="s">
        <v>874</v>
      </c>
      <c r="B1690" s="161" t="s">
        <v>1150</v>
      </c>
      <c r="C1690" s="161" t="s">
        <v>875</v>
      </c>
      <c r="D1690" s="161" t="s">
        <v>851</v>
      </c>
      <c r="E1690" s="162" t="n">
        <v>2645000</v>
      </c>
    </row>
    <row outlineLevel="0" r="1691">
      <c r="A1691" s="160" t="s">
        <v>1068</v>
      </c>
      <c r="B1691" s="161" t="s">
        <v>1150</v>
      </c>
      <c r="C1691" s="161" t="s">
        <v>875</v>
      </c>
      <c r="D1691" s="161" t="s">
        <v>1069</v>
      </c>
      <c r="E1691" s="162" t="n">
        <v>2645000</v>
      </c>
    </row>
    <row outlineLevel="0" r="1692">
      <c r="A1692" s="160" t="s">
        <v>1070</v>
      </c>
      <c r="B1692" s="161" t="s">
        <v>1150</v>
      </c>
      <c r="C1692" s="161" t="s">
        <v>875</v>
      </c>
      <c r="D1692" s="161" t="s">
        <v>1071</v>
      </c>
      <c r="E1692" s="162" t="n">
        <v>2645000</v>
      </c>
    </row>
    <row outlineLevel="0" r="1693">
      <c r="A1693" s="160" t="s">
        <v>969</v>
      </c>
      <c r="B1693" s="161" t="s">
        <v>1150</v>
      </c>
      <c r="C1693" s="161" t="s">
        <v>970</v>
      </c>
      <c r="D1693" s="161" t="s">
        <v>851</v>
      </c>
      <c r="E1693" s="162" t="n">
        <v>90000</v>
      </c>
    </row>
    <row ht="25.5" outlineLevel="0" r="1694">
      <c r="A1694" s="160" t="s">
        <v>1151</v>
      </c>
      <c r="B1694" s="161" t="s">
        <v>1150</v>
      </c>
      <c r="C1694" s="161" t="s">
        <v>1152</v>
      </c>
      <c r="D1694" s="161" t="s">
        <v>851</v>
      </c>
      <c r="E1694" s="162" t="n">
        <v>90000</v>
      </c>
    </row>
    <row outlineLevel="0" r="1695">
      <c r="A1695" s="160" t="s">
        <v>1126</v>
      </c>
      <c r="B1695" s="161" t="s">
        <v>1150</v>
      </c>
      <c r="C1695" s="161" t="s">
        <v>1152</v>
      </c>
      <c r="D1695" s="161" t="s">
        <v>1127</v>
      </c>
      <c r="E1695" s="162" t="n">
        <v>90000</v>
      </c>
    </row>
    <row outlineLevel="0" r="1696">
      <c r="A1696" s="160" t="s">
        <v>1135</v>
      </c>
      <c r="B1696" s="161" t="s">
        <v>1150</v>
      </c>
      <c r="C1696" s="161" t="s">
        <v>1152</v>
      </c>
      <c r="D1696" s="161" t="s">
        <v>1136</v>
      </c>
      <c r="E1696" s="162" t="n">
        <v>90000</v>
      </c>
    </row>
    <row ht="25.5" outlineLevel="0" r="1697">
      <c r="A1697" s="160" t="s">
        <v>1120</v>
      </c>
      <c r="B1697" s="161" t="s">
        <v>1150</v>
      </c>
      <c r="C1697" s="161" t="s">
        <v>1121</v>
      </c>
      <c r="D1697" s="161" t="s">
        <v>851</v>
      </c>
      <c r="E1697" s="162" t="n">
        <v>599676.37</v>
      </c>
    </row>
    <row outlineLevel="0" r="1698">
      <c r="A1698" s="160" t="s">
        <v>1247</v>
      </c>
      <c r="B1698" s="161" t="s">
        <v>1150</v>
      </c>
      <c r="C1698" s="161" t="s">
        <v>1248</v>
      </c>
      <c r="D1698" s="161" t="s">
        <v>851</v>
      </c>
      <c r="E1698" s="162" t="n">
        <v>599676.37</v>
      </c>
    </row>
    <row outlineLevel="0" r="1699">
      <c r="A1699" s="160" t="s">
        <v>1211</v>
      </c>
      <c r="B1699" s="161" t="s">
        <v>1150</v>
      </c>
      <c r="C1699" s="161" t="s">
        <v>1248</v>
      </c>
      <c r="D1699" s="161" t="s">
        <v>1212</v>
      </c>
      <c r="E1699" s="162" t="n">
        <v>599676.37</v>
      </c>
    </row>
    <row outlineLevel="0" r="1700">
      <c r="A1700" s="160" t="s">
        <v>1243</v>
      </c>
      <c r="B1700" s="161" t="s">
        <v>1150</v>
      </c>
      <c r="C1700" s="161" t="s">
        <v>1248</v>
      </c>
      <c r="D1700" s="161" t="s">
        <v>1244</v>
      </c>
      <c r="E1700" s="162" t="n">
        <v>599676.37</v>
      </c>
    </row>
    <row outlineLevel="0" r="1701">
      <c r="A1701" s="160" t="s">
        <v>910</v>
      </c>
      <c r="B1701" s="161" t="s">
        <v>1150</v>
      </c>
      <c r="C1701" s="161" t="s">
        <v>911</v>
      </c>
      <c r="D1701" s="161" t="s">
        <v>851</v>
      </c>
      <c r="E1701" s="162" t="n">
        <v>1215323.63</v>
      </c>
    </row>
    <row outlineLevel="0" r="1702">
      <c r="A1702" s="160" t="s">
        <v>1673</v>
      </c>
      <c r="B1702" s="161" t="s">
        <v>1150</v>
      </c>
      <c r="C1702" s="161" t="s">
        <v>1674</v>
      </c>
      <c r="D1702" s="161" t="s">
        <v>851</v>
      </c>
      <c r="E1702" s="162" t="n">
        <v>1215323.63</v>
      </c>
    </row>
    <row outlineLevel="0" r="1703">
      <c r="A1703" s="160" t="s">
        <v>852</v>
      </c>
      <c r="B1703" s="161" t="s">
        <v>1150</v>
      </c>
      <c r="C1703" s="161" t="s">
        <v>1674</v>
      </c>
      <c r="D1703" s="161" t="s">
        <v>853</v>
      </c>
      <c r="E1703" s="162" t="n">
        <v>1215323.63</v>
      </c>
    </row>
    <row outlineLevel="0" r="1704">
      <c r="A1704" s="160" t="s">
        <v>1671</v>
      </c>
      <c r="B1704" s="161" t="s">
        <v>1150</v>
      </c>
      <c r="C1704" s="161" t="s">
        <v>1674</v>
      </c>
      <c r="D1704" s="161" t="s">
        <v>1672</v>
      </c>
      <c r="E1704" s="162" t="n">
        <v>1215323.63</v>
      </c>
    </row>
    <row ht="63.75" outlineLevel="0" r="1705">
      <c r="A1705" s="160" t="s">
        <v>947</v>
      </c>
      <c r="B1705" s="161" t="s">
        <v>948</v>
      </c>
      <c r="C1705" s="161" t="s">
        <v>851</v>
      </c>
      <c r="D1705" s="161" t="s">
        <v>851</v>
      </c>
      <c r="E1705" s="162" t="n">
        <v>218800</v>
      </c>
    </row>
    <row ht="63.75" outlineLevel="0" r="1706">
      <c r="A1706" s="160" t="s">
        <v>947</v>
      </c>
      <c r="B1706" s="161" t="s">
        <v>949</v>
      </c>
      <c r="C1706" s="161" t="s">
        <v>851</v>
      </c>
      <c r="D1706" s="161" t="s">
        <v>851</v>
      </c>
      <c r="E1706" s="162" t="n">
        <v>218800</v>
      </c>
    </row>
    <row ht="25.5" outlineLevel="0" r="1707">
      <c r="A1707" s="160" t="s">
        <v>872</v>
      </c>
      <c r="B1707" s="161" t="s">
        <v>949</v>
      </c>
      <c r="C1707" s="161" t="s">
        <v>873</v>
      </c>
      <c r="D1707" s="161" t="s">
        <v>851</v>
      </c>
      <c r="E1707" s="162" t="n">
        <v>218800</v>
      </c>
    </row>
    <row ht="25.5" outlineLevel="0" r="1708">
      <c r="A1708" s="160" t="s">
        <v>874</v>
      </c>
      <c r="B1708" s="161" t="s">
        <v>949</v>
      </c>
      <c r="C1708" s="161" t="s">
        <v>875</v>
      </c>
      <c r="D1708" s="161" t="s">
        <v>851</v>
      </c>
      <c r="E1708" s="162" t="n">
        <v>218800</v>
      </c>
    </row>
    <row outlineLevel="0" r="1709">
      <c r="A1709" s="160" t="s">
        <v>852</v>
      </c>
      <c r="B1709" s="161" t="s">
        <v>949</v>
      </c>
      <c r="C1709" s="161" t="s">
        <v>875</v>
      </c>
      <c r="D1709" s="161" t="s">
        <v>853</v>
      </c>
      <c r="E1709" s="162" t="n">
        <v>218800</v>
      </c>
    </row>
    <row outlineLevel="0" r="1710">
      <c r="A1710" s="160" t="s">
        <v>945</v>
      </c>
      <c r="B1710" s="161" t="s">
        <v>949</v>
      </c>
      <c r="C1710" s="161" t="s">
        <v>875</v>
      </c>
      <c r="D1710" s="161" t="s">
        <v>946</v>
      </c>
      <c r="E1710" s="162" t="n">
        <v>218800</v>
      </c>
    </row>
    <row ht="38.25" outlineLevel="0" r="1711">
      <c r="A1711" s="160" t="s">
        <v>1196</v>
      </c>
      <c r="B1711" s="161" t="s">
        <v>1197</v>
      </c>
      <c r="C1711" s="161" t="s">
        <v>851</v>
      </c>
      <c r="D1711" s="161" t="s">
        <v>851</v>
      </c>
      <c r="E1711" s="162" t="n">
        <v>6218961</v>
      </c>
    </row>
    <row ht="63.75" outlineLevel="0" r="1712">
      <c r="A1712" s="160" t="s">
        <v>1198</v>
      </c>
      <c r="B1712" s="161" t="s">
        <v>1199</v>
      </c>
      <c r="C1712" s="161" t="s">
        <v>851</v>
      </c>
      <c r="D1712" s="161" t="s">
        <v>851</v>
      </c>
      <c r="E1712" s="162" t="n">
        <v>725268</v>
      </c>
    </row>
    <row ht="51" outlineLevel="0" r="1713">
      <c r="A1713" s="160" t="s">
        <v>862</v>
      </c>
      <c r="B1713" s="161" t="s">
        <v>1199</v>
      </c>
      <c r="C1713" s="161" t="s">
        <v>505</v>
      </c>
      <c r="D1713" s="161" t="s">
        <v>851</v>
      </c>
      <c r="E1713" s="162" t="n">
        <v>725268</v>
      </c>
    </row>
    <row outlineLevel="0" r="1714">
      <c r="A1714" s="160" t="s">
        <v>981</v>
      </c>
      <c r="B1714" s="161" t="s">
        <v>1199</v>
      </c>
      <c r="C1714" s="161" t="s">
        <v>483</v>
      </c>
      <c r="D1714" s="161" t="s">
        <v>851</v>
      </c>
      <c r="E1714" s="162" t="n">
        <v>725268</v>
      </c>
    </row>
    <row outlineLevel="0" r="1715">
      <c r="A1715" s="160" t="s">
        <v>1068</v>
      </c>
      <c r="B1715" s="161" t="s">
        <v>1199</v>
      </c>
      <c r="C1715" s="161" t="s">
        <v>483</v>
      </c>
      <c r="D1715" s="161" t="s">
        <v>1069</v>
      </c>
      <c r="E1715" s="162" t="n">
        <v>725268</v>
      </c>
    </row>
    <row ht="25.5" outlineLevel="0" r="1716">
      <c r="A1716" s="160" t="s">
        <v>1194</v>
      </c>
      <c r="B1716" s="161" t="s">
        <v>1199</v>
      </c>
      <c r="C1716" s="161" t="s">
        <v>483</v>
      </c>
      <c r="D1716" s="161" t="s">
        <v>1195</v>
      </c>
      <c r="E1716" s="162" t="n">
        <v>725268</v>
      </c>
    </row>
    <row ht="38.25" outlineLevel="0" r="1717">
      <c r="A1717" s="160" t="s">
        <v>1196</v>
      </c>
      <c r="B1717" s="161" t="s">
        <v>1200</v>
      </c>
      <c r="C1717" s="161" t="s">
        <v>851</v>
      </c>
      <c r="D1717" s="161" t="s">
        <v>851</v>
      </c>
      <c r="E1717" s="162" t="n">
        <v>5429210</v>
      </c>
    </row>
    <row ht="51" outlineLevel="0" r="1718">
      <c r="A1718" s="160" t="s">
        <v>862</v>
      </c>
      <c r="B1718" s="161" t="s">
        <v>1200</v>
      </c>
      <c r="C1718" s="161" t="s">
        <v>505</v>
      </c>
      <c r="D1718" s="161" t="s">
        <v>851</v>
      </c>
      <c r="E1718" s="162" t="n">
        <v>5003677</v>
      </c>
    </row>
    <row outlineLevel="0" r="1719">
      <c r="A1719" s="160" t="s">
        <v>981</v>
      </c>
      <c r="B1719" s="161" t="s">
        <v>1200</v>
      </c>
      <c r="C1719" s="161" t="s">
        <v>483</v>
      </c>
      <c r="D1719" s="161" t="s">
        <v>851</v>
      </c>
      <c r="E1719" s="162" t="n">
        <v>5003677</v>
      </c>
    </row>
    <row outlineLevel="0" r="1720">
      <c r="A1720" s="160" t="s">
        <v>1068</v>
      </c>
      <c r="B1720" s="161" t="s">
        <v>1200</v>
      </c>
      <c r="C1720" s="161" t="s">
        <v>483</v>
      </c>
      <c r="D1720" s="161" t="s">
        <v>1069</v>
      </c>
      <c r="E1720" s="162" t="n">
        <v>5003677</v>
      </c>
    </row>
    <row ht="25.5" outlineLevel="0" r="1721">
      <c r="A1721" s="160" t="s">
        <v>1194</v>
      </c>
      <c r="B1721" s="161" t="s">
        <v>1200</v>
      </c>
      <c r="C1721" s="161" t="s">
        <v>483</v>
      </c>
      <c r="D1721" s="161" t="s">
        <v>1195</v>
      </c>
      <c r="E1721" s="162" t="n">
        <v>5003677</v>
      </c>
    </row>
    <row ht="25.5" outlineLevel="0" r="1722">
      <c r="A1722" s="160" t="s">
        <v>872</v>
      </c>
      <c r="B1722" s="161" t="s">
        <v>1200</v>
      </c>
      <c r="C1722" s="161" t="s">
        <v>873</v>
      </c>
      <c r="D1722" s="161" t="s">
        <v>851</v>
      </c>
      <c r="E1722" s="162" t="n">
        <v>375523</v>
      </c>
    </row>
    <row ht="25.5" outlineLevel="0" r="1723">
      <c r="A1723" s="160" t="s">
        <v>874</v>
      </c>
      <c r="B1723" s="161" t="s">
        <v>1200</v>
      </c>
      <c r="C1723" s="161" t="s">
        <v>875</v>
      </c>
      <c r="D1723" s="161" t="s">
        <v>851</v>
      </c>
      <c r="E1723" s="162" t="n">
        <v>375523</v>
      </c>
    </row>
    <row outlineLevel="0" r="1724">
      <c r="A1724" s="160" t="s">
        <v>1068</v>
      </c>
      <c r="B1724" s="161" t="s">
        <v>1200</v>
      </c>
      <c r="C1724" s="161" t="s">
        <v>875</v>
      </c>
      <c r="D1724" s="161" t="s">
        <v>1069</v>
      </c>
      <c r="E1724" s="162" t="n">
        <v>375523</v>
      </c>
    </row>
    <row ht="25.5" outlineLevel="0" r="1725">
      <c r="A1725" s="160" t="s">
        <v>1194</v>
      </c>
      <c r="B1725" s="161" t="s">
        <v>1200</v>
      </c>
      <c r="C1725" s="161" t="s">
        <v>875</v>
      </c>
      <c r="D1725" s="161" t="s">
        <v>1195</v>
      </c>
      <c r="E1725" s="162" t="n">
        <v>375523</v>
      </c>
    </row>
    <row outlineLevel="0" r="1726">
      <c r="A1726" s="160" t="s">
        <v>910</v>
      </c>
      <c r="B1726" s="161" t="s">
        <v>1200</v>
      </c>
      <c r="C1726" s="161" t="s">
        <v>911</v>
      </c>
      <c r="D1726" s="161" t="s">
        <v>851</v>
      </c>
      <c r="E1726" s="162" t="n">
        <v>50010</v>
      </c>
    </row>
    <row outlineLevel="0" r="1727">
      <c r="A1727" s="160" t="s">
        <v>912</v>
      </c>
      <c r="B1727" s="161" t="s">
        <v>1200</v>
      </c>
      <c r="C1727" s="161" t="s">
        <v>913</v>
      </c>
      <c r="D1727" s="161" t="s">
        <v>851</v>
      </c>
      <c r="E1727" s="162" t="n">
        <v>50010</v>
      </c>
    </row>
    <row outlineLevel="0" r="1728">
      <c r="A1728" s="160" t="s">
        <v>1068</v>
      </c>
      <c r="B1728" s="161" t="s">
        <v>1200</v>
      </c>
      <c r="C1728" s="161" t="s">
        <v>913</v>
      </c>
      <c r="D1728" s="161" t="s">
        <v>1069</v>
      </c>
      <c r="E1728" s="162" t="n">
        <v>50010</v>
      </c>
    </row>
    <row ht="25.5" outlineLevel="0" r="1729">
      <c r="A1729" s="160" t="s">
        <v>1194</v>
      </c>
      <c r="B1729" s="161" t="s">
        <v>1200</v>
      </c>
      <c r="C1729" s="161" t="s">
        <v>913</v>
      </c>
      <c r="D1729" s="161" t="s">
        <v>1195</v>
      </c>
      <c r="E1729" s="162" t="n">
        <v>50010</v>
      </c>
    </row>
    <row ht="51" outlineLevel="0" r="1730">
      <c r="A1730" s="160" t="s">
        <v>1203</v>
      </c>
      <c r="B1730" s="161" t="s">
        <v>1204</v>
      </c>
      <c r="C1730" s="161" t="s">
        <v>851</v>
      </c>
      <c r="D1730" s="161" t="s">
        <v>851</v>
      </c>
      <c r="E1730" s="162" t="n">
        <v>64483</v>
      </c>
    </row>
    <row ht="51" outlineLevel="0" r="1731">
      <c r="A1731" s="160" t="s">
        <v>862</v>
      </c>
      <c r="B1731" s="161" t="s">
        <v>1204</v>
      </c>
      <c r="C1731" s="161" t="s">
        <v>505</v>
      </c>
      <c r="D1731" s="161" t="s">
        <v>851</v>
      </c>
      <c r="E1731" s="162" t="n">
        <v>64483</v>
      </c>
    </row>
    <row outlineLevel="0" r="1732">
      <c r="A1732" s="160" t="s">
        <v>981</v>
      </c>
      <c r="B1732" s="161" t="s">
        <v>1204</v>
      </c>
      <c r="C1732" s="161" t="s">
        <v>483</v>
      </c>
      <c r="D1732" s="161" t="s">
        <v>851</v>
      </c>
      <c r="E1732" s="162" t="n">
        <v>64483</v>
      </c>
    </row>
    <row outlineLevel="0" r="1733">
      <c r="A1733" s="160" t="s">
        <v>1068</v>
      </c>
      <c r="B1733" s="161" t="s">
        <v>1204</v>
      </c>
      <c r="C1733" s="161" t="s">
        <v>483</v>
      </c>
      <c r="D1733" s="161" t="s">
        <v>1069</v>
      </c>
      <c r="E1733" s="162" t="n">
        <v>64483</v>
      </c>
    </row>
    <row ht="25.5" outlineLevel="0" r="1734">
      <c r="A1734" s="160" t="s">
        <v>1194</v>
      </c>
      <c r="B1734" s="161" t="s">
        <v>1204</v>
      </c>
      <c r="C1734" s="161" t="s">
        <v>483</v>
      </c>
      <c r="D1734" s="161" t="s">
        <v>1195</v>
      </c>
      <c r="E1734" s="162" t="n">
        <v>64483</v>
      </c>
    </row>
    <row ht="51" outlineLevel="0" r="1735">
      <c r="A1735" s="160" t="s">
        <v>966</v>
      </c>
      <c r="B1735" s="161" t="s">
        <v>967</v>
      </c>
      <c r="C1735" s="161" t="s">
        <v>851</v>
      </c>
      <c r="D1735" s="161" t="s">
        <v>851</v>
      </c>
      <c r="E1735" s="162" t="n">
        <v>60000</v>
      </c>
    </row>
    <row ht="51" outlineLevel="0" r="1736">
      <c r="A1736" s="160" t="s">
        <v>966</v>
      </c>
      <c r="B1736" s="161" t="s">
        <v>968</v>
      </c>
      <c r="C1736" s="161" t="s">
        <v>851</v>
      </c>
      <c r="D1736" s="161" t="s">
        <v>851</v>
      </c>
      <c r="E1736" s="162" t="n">
        <v>60000</v>
      </c>
    </row>
    <row outlineLevel="0" r="1737">
      <c r="A1737" s="160" t="s">
        <v>969</v>
      </c>
      <c r="B1737" s="161" t="s">
        <v>968</v>
      </c>
      <c r="C1737" s="161" t="s">
        <v>970</v>
      </c>
      <c r="D1737" s="161" t="s">
        <v>851</v>
      </c>
      <c r="E1737" s="162" t="n">
        <v>60000</v>
      </c>
    </row>
    <row ht="25.5" outlineLevel="0" r="1738">
      <c r="A1738" s="160" t="s">
        <v>971</v>
      </c>
      <c r="B1738" s="161" t="s">
        <v>968</v>
      </c>
      <c r="C1738" s="161" t="s">
        <v>972</v>
      </c>
      <c r="D1738" s="161" t="s">
        <v>851</v>
      </c>
      <c r="E1738" s="162" t="n">
        <v>60000</v>
      </c>
    </row>
    <row outlineLevel="0" r="1739">
      <c r="A1739" s="160" t="s">
        <v>852</v>
      </c>
      <c r="B1739" s="161" t="s">
        <v>968</v>
      </c>
      <c r="C1739" s="161" t="s">
        <v>972</v>
      </c>
      <c r="D1739" s="161" t="s">
        <v>853</v>
      </c>
      <c r="E1739" s="162" t="n">
        <v>60000</v>
      </c>
    </row>
    <row outlineLevel="0" r="1740">
      <c r="A1740" s="160" t="s">
        <v>950</v>
      </c>
      <c r="B1740" s="161" t="s">
        <v>968</v>
      </c>
      <c r="C1740" s="161" t="s">
        <v>972</v>
      </c>
      <c r="D1740" s="161" t="s">
        <v>951</v>
      </c>
      <c r="E1740" s="162" t="n">
        <v>60000</v>
      </c>
    </row>
    <row ht="25.5" outlineLevel="0" r="1741">
      <c r="A1741" s="160" t="s">
        <v>1159</v>
      </c>
      <c r="B1741" s="161" t="s">
        <v>1160</v>
      </c>
      <c r="C1741" s="161" t="s">
        <v>851</v>
      </c>
      <c r="D1741" s="161" t="s">
        <v>851</v>
      </c>
      <c r="E1741" s="162" t="n">
        <v>9444476</v>
      </c>
    </row>
    <row ht="51" outlineLevel="0" r="1742">
      <c r="A1742" s="160" t="s">
        <v>1161</v>
      </c>
      <c r="B1742" s="161" t="s">
        <v>1162</v>
      </c>
      <c r="C1742" s="161" t="s">
        <v>851</v>
      </c>
      <c r="D1742" s="161" t="s">
        <v>851</v>
      </c>
      <c r="E1742" s="162" t="n">
        <v>1127855</v>
      </c>
    </row>
    <row ht="51" outlineLevel="0" r="1743">
      <c r="A1743" s="160" t="s">
        <v>862</v>
      </c>
      <c r="B1743" s="161" t="s">
        <v>1162</v>
      </c>
      <c r="C1743" s="161" t="s">
        <v>505</v>
      </c>
      <c r="D1743" s="161" t="s">
        <v>851</v>
      </c>
      <c r="E1743" s="162" t="n">
        <v>1127855</v>
      </c>
    </row>
    <row ht="25.5" outlineLevel="0" r="1744">
      <c r="A1744" s="160" t="s">
        <v>863</v>
      </c>
      <c r="B1744" s="161" t="s">
        <v>1162</v>
      </c>
      <c r="C1744" s="161" t="s">
        <v>559</v>
      </c>
      <c r="D1744" s="161" t="s">
        <v>851</v>
      </c>
      <c r="E1744" s="162" t="n">
        <v>1127855</v>
      </c>
    </row>
    <row outlineLevel="0" r="1745">
      <c r="A1745" s="160" t="s">
        <v>852</v>
      </c>
      <c r="B1745" s="161" t="s">
        <v>1162</v>
      </c>
      <c r="C1745" s="161" t="s">
        <v>559</v>
      </c>
      <c r="D1745" s="161" t="s">
        <v>853</v>
      </c>
      <c r="E1745" s="162" t="n">
        <v>1127855</v>
      </c>
    </row>
    <row outlineLevel="0" r="1746">
      <c r="A1746" s="160" t="s">
        <v>950</v>
      </c>
      <c r="B1746" s="161" t="s">
        <v>1162</v>
      </c>
      <c r="C1746" s="161" t="s">
        <v>559</v>
      </c>
      <c r="D1746" s="161" t="s">
        <v>951</v>
      </c>
      <c r="E1746" s="162" t="n">
        <v>1127855</v>
      </c>
    </row>
    <row ht="25.5" outlineLevel="0" r="1747">
      <c r="A1747" s="160" t="s">
        <v>1159</v>
      </c>
      <c r="B1747" s="161" t="s">
        <v>1163</v>
      </c>
      <c r="C1747" s="161" t="s">
        <v>851</v>
      </c>
      <c r="D1747" s="161" t="s">
        <v>851</v>
      </c>
      <c r="E1747" s="162" t="n">
        <v>8086621</v>
      </c>
    </row>
    <row ht="51" outlineLevel="0" r="1748">
      <c r="A1748" s="160" t="s">
        <v>862</v>
      </c>
      <c r="B1748" s="161" t="s">
        <v>1163</v>
      </c>
      <c r="C1748" s="161" t="s">
        <v>505</v>
      </c>
      <c r="D1748" s="161" t="s">
        <v>851</v>
      </c>
      <c r="E1748" s="162" t="n">
        <v>7676847</v>
      </c>
    </row>
    <row ht="25.5" outlineLevel="0" r="1749">
      <c r="A1749" s="160" t="s">
        <v>863</v>
      </c>
      <c r="B1749" s="161" t="s">
        <v>1163</v>
      </c>
      <c r="C1749" s="161" t="s">
        <v>559</v>
      </c>
      <c r="D1749" s="161" t="s">
        <v>851</v>
      </c>
      <c r="E1749" s="162" t="n">
        <v>7676847</v>
      </c>
    </row>
    <row outlineLevel="0" r="1750">
      <c r="A1750" s="160" t="s">
        <v>852</v>
      </c>
      <c r="B1750" s="161" t="s">
        <v>1163</v>
      </c>
      <c r="C1750" s="161" t="s">
        <v>559</v>
      </c>
      <c r="D1750" s="161" t="s">
        <v>853</v>
      </c>
      <c r="E1750" s="162" t="n">
        <v>7676847</v>
      </c>
    </row>
    <row outlineLevel="0" r="1751">
      <c r="A1751" s="160" t="s">
        <v>950</v>
      </c>
      <c r="B1751" s="161" t="s">
        <v>1163</v>
      </c>
      <c r="C1751" s="161" t="s">
        <v>559</v>
      </c>
      <c r="D1751" s="161" t="s">
        <v>951</v>
      </c>
      <c r="E1751" s="162" t="n">
        <v>7676847</v>
      </c>
    </row>
    <row ht="25.5" outlineLevel="0" r="1752">
      <c r="A1752" s="160" t="s">
        <v>872</v>
      </c>
      <c r="B1752" s="161" t="s">
        <v>1163</v>
      </c>
      <c r="C1752" s="161" t="s">
        <v>873</v>
      </c>
      <c r="D1752" s="161" t="s">
        <v>851</v>
      </c>
      <c r="E1752" s="162" t="n">
        <v>409774</v>
      </c>
    </row>
    <row ht="25.5" outlineLevel="0" r="1753">
      <c r="A1753" s="160" t="s">
        <v>874</v>
      </c>
      <c r="B1753" s="161" t="s">
        <v>1163</v>
      </c>
      <c r="C1753" s="161" t="s">
        <v>875</v>
      </c>
      <c r="D1753" s="161" t="s">
        <v>851</v>
      </c>
      <c r="E1753" s="162" t="n">
        <v>409774</v>
      </c>
    </row>
    <row outlineLevel="0" r="1754">
      <c r="A1754" s="160" t="s">
        <v>852</v>
      </c>
      <c r="B1754" s="161" t="s">
        <v>1163</v>
      </c>
      <c r="C1754" s="161" t="s">
        <v>875</v>
      </c>
      <c r="D1754" s="161" t="s">
        <v>853</v>
      </c>
      <c r="E1754" s="162" t="n">
        <v>409774</v>
      </c>
    </row>
    <row outlineLevel="0" r="1755">
      <c r="A1755" s="160" t="s">
        <v>950</v>
      </c>
      <c r="B1755" s="161" t="s">
        <v>1163</v>
      </c>
      <c r="C1755" s="161" t="s">
        <v>875</v>
      </c>
      <c r="D1755" s="161" t="s">
        <v>951</v>
      </c>
      <c r="E1755" s="162" t="n">
        <v>409774</v>
      </c>
    </row>
    <row ht="38.25" outlineLevel="0" r="1756">
      <c r="A1756" s="160" t="s">
        <v>1164</v>
      </c>
      <c r="B1756" s="161" t="s">
        <v>1165</v>
      </c>
      <c r="C1756" s="161" t="s">
        <v>851</v>
      </c>
      <c r="D1756" s="161" t="s">
        <v>851</v>
      </c>
      <c r="E1756" s="162" t="n">
        <v>230000</v>
      </c>
    </row>
    <row ht="51" outlineLevel="0" r="1757">
      <c r="A1757" s="160" t="s">
        <v>862</v>
      </c>
      <c r="B1757" s="161" t="s">
        <v>1165</v>
      </c>
      <c r="C1757" s="161" t="s">
        <v>505</v>
      </c>
      <c r="D1757" s="161" t="s">
        <v>851</v>
      </c>
      <c r="E1757" s="162" t="n">
        <v>230000</v>
      </c>
    </row>
    <row ht="25.5" outlineLevel="0" r="1758">
      <c r="A1758" s="160" t="s">
        <v>863</v>
      </c>
      <c r="B1758" s="161" t="s">
        <v>1165</v>
      </c>
      <c r="C1758" s="161" t="s">
        <v>559</v>
      </c>
      <c r="D1758" s="161" t="s">
        <v>851</v>
      </c>
      <c r="E1758" s="162" t="n">
        <v>230000</v>
      </c>
    </row>
    <row outlineLevel="0" r="1759">
      <c r="A1759" s="160" t="s">
        <v>852</v>
      </c>
      <c r="B1759" s="161" t="s">
        <v>1165</v>
      </c>
      <c r="C1759" s="161" t="s">
        <v>559</v>
      </c>
      <c r="D1759" s="161" t="s">
        <v>853</v>
      </c>
      <c r="E1759" s="162" t="n">
        <v>230000</v>
      </c>
    </row>
    <row outlineLevel="0" r="1760">
      <c r="A1760" s="160" t="s">
        <v>950</v>
      </c>
      <c r="B1760" s="161" t="s">
        <v>1165</v>
      </c>
      <c r="C1760" s="161" t="s">
        <v>559</v>
      </c>
      <c r="D1760" s="161" t="s">
        <v>951</v>
      </c>
      <c r="E1760" s="162" t="n">
        <v>230000</v>
      </c>
    </row>
    <row ht="25.5" outlineLevel="0" r="1761">
      <c r="A1761" s="160" t="s">
        <v>938</v>
      </c>
      <c r="B1761" s="161" t="s">
        <v>939</v>
      </c>
      <c r="C1761" s="161" t="s">
        <v>851</v>
      </c>
      <c r="D1761" s="161" t="s">
        <v>851</v>
      </c>
      <c r="E1761" s="162" t="n">
        <v>11119233.92</v>
      </c>
    </row>
    <row ht="25.5" outlineLevel="0" r="1762">
      <c r="A1762" s="160" t="s">
        <v>938</v>
      </c>
      <c r="B1762" s="161" t="s">
        <v>1130</v>
      </c>
      <c r="C1762" s="161" t="s">
        <v>851</v>
      </c>
      <c r="D1762" s="161" t="s">
        <v>851</v>
      </c>
      <c r="E1762" s="162" t="n">
        <v>5650331.48</v>
      </c>
    </row>
    <row ht="25.5" outlineLevel="0" r="1763">
      <c r="A1763" s="160" t="s">
        <v>872</v>
      </c>
      <c r="B1763" s="161" t="s">
        <v>1130</v>
      </c>
      <c r="C1763" s="161" t="s">
        <v>873</v>
      </c>
      <c r="D1763" s="161" t="s">
        <v>851</v>
      </c>
      <c r="E1763" s="162" t="n">
        <v>40000</v>
      </c>
    </row>
    <row ht="25.5" outlineLevel="0" r="1764">
      <c r="A1764" s="160" t="s">
        <v>874</v>
      </c>
      <c r="B1764" s="161" t="s">
        <v>1130</v>
      </c>
      <c r="C1764" s="161" t="s">
        <v>875</v>
      </c>
      <c r="D1764" s="161" t="s">
        <v>851</v>
      </c>
      <c r="E1764" s="162" t="n">
        <v>40000</v>
      </c>
    </row>
    <row outlineLevel="0" r="1765">
      <c r="A1765" s="160" t="s">
        <v>852</v>
      </c>
      <c r="B1765" s="161" t="s">
        <v>1130</v>
      </c>
      <c r="C1765" s="161" t="s">
        <v>875</v>
      </c>
      <c r="D1765" s="161" t="s">
        <v>853</v>
      </c>
      <c r="E1765" s="162" t="n">
        <v>40000</v>
      </c>
    </row>
    <row outlineLevel="0" r="1766">
      <c r="A1766" s="160" t="s">
        <v>950</v>
      </c>
      <c r="B1766" s="161" t="s">
        <v>1130</v>
      </c>
      <c r="C1766" s="161" t="s">
        <v>875</v>
      </c>
      <c r="D1766" s="161" t="s">
        <v>951</v>
      </c>
      <c r="E1766" s="162" t="n">
        <v>40000</v>
      </c>
    </row>
    <row outlineLevel="0" r="1767">
      <c r="A1767" s="160" t="s">
        <v>969</v>
      </c>
      <c r="B1767" s="161" t="s">
        <v>1130</v>
      </c>
      <c r="C1767" s="161" t="s">
        <v>970</v>
      </c>
      <c r="D1767" s="161" t="s">
        <v>851</v>
      </c>
      <c r="E1767" s="162" t="n">
        <v>3805107</v>
      </c>
    </row>
    <row outlineLevel="0" r="1768">
      <c r="A1768" s="160" t="s">
        <v>1131</v>
      </c>
      <c r="B1768" s="161" t="s">
        <v>1130</v>
      </c>
      <c r="C1768" s="161" t="s">
        <v>1132</v>
      </c>
      <c r="D1768" s="161" t="s">
        <v>851</v>
      </c>
      <c r="E1768" s="162" t="n">
        <v>3805107</v>
      </c>
    </row>
    <row outlineLevel="0" r="1769">
      <c r="A1769" s="160" t="s">
        <v>1126</v>
      </c>
      <c r="B1769" s="161" t="s">
        <v>1130</v>
      </c>
      <c r="C1769" s="161" t="s">
        <v>1132</v>
      </c>
      <c r="D1769" s="161" t="s">
        <v>1127</v>
      </c>
      <c r="E1769" s="162" t="n">
        <v>3805107</v>
      </c>
    </row>
    <row outlineLevel="0" r="1770">
      <c r="A1770" s="160" t="s">
        <v>1128</v>
      </c>
      <c r="B1770" s="161" t="s">
        <v>1130</v>
      </c>
      <c r="C1770" s="161" t="s">
        <v>1132</v>
      </c>
      <c r="D1770" s="161" t="s">
        <v>1129</v>
      </c>
      <c r="E1770" s="162" t="n">
        <v>3805107</v>
      </c>
    </row>
    <row outlineLevel="0" r="1771">
      <c r="A1771" s="126" t="s">
        <v>910</v>
      </c>
      <c r="B1771" s="191" t="s">
        <v>1130</v>
      </c>
      <c r="C1771" s="191" t="s">
        <v>911</v>
      </c>
      <c r="D1771" s="191" t="s">
        <v>851</v>
      </c>
      <c r="E1771" s="192" t="n">
        <v>1805224.48</v>
      </c>
    </row>
    <row outlineLevel="0" r="1772">
      <c r="A1772" s="126" t="s">
        <v>942</v>
      </c>
      <c r="B1772" s="191" t="s">
        <v>1130</v>
      </c>
      <c r="C1772" s="191" t="s">
        <v>93</v>
      </c>
      <c r="D1772" s="191" t="s">
        <v>851</v>
      </c>
      <c r="E1772" s="192" t="n">
        <v>100000</v>
      </c>
    </row>
    <row outlineLevel="0" r="1773">
      <c r="A1773" s="126" t="s">
        <v>852</v>
      </c>
      <c r="B1773" s="191" t="s">
        <v>1130</v>
      </c>
      <c r="C1773" s="191" t="s">
        <v>93</v>
      </c>
      <c r="D1773" s="191" t="s">
        <v>853</v>
      </c>
      <c r="E1773" s="192" t="n">
        <v>100000</v>
      </c>
    </row>
    <row outlineLevel="0" r="1774">
      <c r="A1774" s="126" t="s">
        <v>950</v>
      </c>
      <c r="B1774" s="191" t="s">
        <v>1130</v>
      </c>
      <c r="C1774" s="191" t="s">
        <v>93</v>
      </c>
      <c r="D1774" s="191" t="s">
        <v>951</v>
      </c>
      <c r="E1774" s="192" t="n">
        <v>100000</v>
      </c>
    </row>
    <row outlineLevel="0" r="1775">
      <c r="A1775" s="126" t="s">
        <v>912</v>
      </c>
      <c r="B1775" s="191" t="s">
        <v>1130</v>
      </c>
      <c r="C1775" s="191" t="s">
        <v>913</v>
      </c>
      <c r="D1775" s="191" t="s">
        <v>851</v>
      </c>
      <c r="E1775" s="192" t="n">
        <v>9449.92</v>
      </c>
    </row>
    <row outlineLevel="0" r="1776">
      <c r="A1776" s="126" t="s">
        <v>852</v>
      </c>
      <c r="B1776" s="191" t="s">
        <v>1130</v>
      </c>
      <c r="C1776" s="191" t="s">
        <v>913</v>
      </c>
      <c r="D1776" s="191" t="s">
        <v>853</v>
      </c>
      <c r="E1776" s="192" t="n">
        <v>500</v>
      </c>
    </row>
    <row outlineLevel="0" r="1777">
      <c r="A1777" s="126" t="s">
        <v>950</v>
      </c>
      <c r="B1777" s="191" t="s">
        <v>1130</v>
      </c>
      <c r="C1777" s="191" t="s">
        <v>913</v>
      </c>
      <c r="D1777" s="191" t="s">
        <v>951</v>
      </c>
      <c r="E1777" s="192" t="n">
        <v>500</v>
      </c>
    </row>
    <row outlineLevel="0" r="1778">
      <c r="A1778" s="126" t="s">
        <v>1068</v>
      </c>
      <c r="B1778" s="191" t="s">
        <v>1130</v>
      </c>
      <c r="C1778" s="191" t="s">
        <v>913</v>
      </c>
      <c r="D1778" s="191" t="s">
        <v>1069</v>
      </c>
      <c r="E1778" s="192" t="n">
        <v>8949.92</v>
      </c>
    </row>
    <row outlineLevel="0" r="1779">
      <c r="A1779" s="126" t="s">
        <v>1166</v>
      </c>
      <c r="B1779" s="191" t="s">
        <v>1130</v>
      </c>
      <c r="C1779" s="191" t="s">
        <v>913</v>
      </c>
      <c r="D1779" s="191" t="s">
        <v>1167</v>
      </c>
      <c r="E1779" s="192" t="n">
        <v>8949.92</v>
      </c>
    </row>
    <row outlineLevel="0" r="1780">
      <c r="A1780" s="126" t="s">
        <v>1673</v>
      </c>
      <c r="B1780" s="191" t="s">
        <v>1130</v>
      </c>
      <c r="C1780" s="191" t="s">
        <v>1674</v>
      </c>
      <c r="D1780" s="191" t="s">
        <v>851</v>
      </c>
      <c r="E1780" s="192" t="n">
        <v>1695774.56</v>
      </c>
    </row>
    <row outlineLevel="0" r="1781">
      <c r="A1781" s="126" t="s">
        <v>852</v>
      </c>
      <c r="B1781" s="191" t="s">
        <v>1130</v>
      </c>
      <c r="C1781" s="191" t="s">
        <v>1674</v>
      </c>
      <c r="D1781" s="191" t="s">
        <v>853</v>
      </c>
      <c r="E1781" s="192" t="n">
        <v>1695774.56</v>
      </c>
    </row>
    <row outlineLevel="0" r="1782">
      <c r="A1782" s="126" t="s">
        <v>950</v>
      </c>
      <c r="B1782" s="191" t="s">
        <v>1130</v>
      </c>
      <c r="C1782" s="191" t="s">
        <v>1674</v>
      </c>
      <c r="D1782" s="191" t="s">
        <v>951</v>
      </c>
      <c r="E1782" s="192" t="n">
        <v>1695774.56</v>
      </c>
    </row>
    <row ht="25.5" outlineLevel="0" r="1783">
      <c r="A1783" s="126" t="s">
        <v>940</v>
      </c>
      <c r="B1783" s="191" t="s">
        <v>941</v>
      </c>
      <c r="C1783" s="191" t="s">
        <v>851</v>
      </c>
      <c r="D1783" s="191" t="s">
        <v>851</v>
      </c>
      <c r="E1783" s="192" t="n">
        <v>3580993.23</v>
      </c>
    </row>
    <row outlineLevel="0" r="1784">
      <c r="A1784" s="126" t="s">
        <v>910</v>
      </c>
      <c r="B1784" s="191" t="s">
        <v>941</v>
      </c>
      <c r="C1784" s="191" t="s">
        <v>911</v>
      </c>
      <c r="D1784" s="191" t="s">
        <v>851</v>
      </c>
      <c r="E1784" s="192" t="n">
        <v>3580993.23</v>
      </c>
    </row>
    <row outlineLevel="0" r="1785">
      <c r="A1785" s="126" t="s">
        <v>942</v>
      </c>
      <c r="B1785" s="191" t="s">
        <v>941</v>
      </c>
      <c r="C1785" s="191" t="s">
        <v>93</v>
      </c>
      <c r="D1785" s="191" t="s">
        <v>851</v>
      </c>
      <c r="E1785" s="192" t="n">
        <v>3575465.23</v>
      </c>
    </row>
    <row outlineLevel="0" r="1786">
      <c r="A1786" s="126" t="s">
        <v>852</v>
      </c>
      <c r="B1786" s="191" t="s">
        <v>941</v>
      </c>
      <c r="C1786" s="191" t="s">
        <v>93</v>
      </c>
      <c r="D1786" s="191" t="s">
        <v>853</v>
      </c>
      <c r="E1786" s="192" t="n">
        <v>162599.49</v>
      </c>
    </row>
    <row ht="38.25" outlineLevel="0" r="1787">
      <c r="A1787" s="126" t="s">
        <v>904</v>
      </c>
      <c r="B1787" s="191" t="s">
        <v>941</v>
      </c>
      <c r="C1787" s="191" t="s">
        <v>93</v>
      </c>
      <c r="D1787" s="191" t="s">
        <v>905</v>
      </c>
      <c r="E1787" s="192" t="n">
        <v>162599.49</v>
      </c>
    </row>
    <row outlineLevel="0" r="1788">
      <c r="A1788" s="126" t="s">
        <v>1068</v>
      </c>
      <c r="B1788" s="191" t="s">
        <v>941</v>
      </c>
      <c r="C1788" s="191" t="s">
        <v>93</v>
      </c>
      <c r="D1788" s="191" t="s">
        <v>1069</v>
      </c>
      <c r="E1788" s="192" t="n">
        <v>3412865.74</v>
      </c>
    </row>
    <row ht="25.5" outlineLevel="0" r="1789">
      <c r="A1789" s="126" t="s">
        <v>1194</v>
      </c>
      <c r="B1789" s="191" t="s">
        <v>941</v>
      </c>
      <c r="C1789" s="191" t="s">
        <v>93</v>
      </c>
      <c r="D1789" s="191" t="s">
        <v>1195</v>
      </c>
      <c r="E1789" s="192" t="n">
        <v>3412865.74</v>
      </c>
    </row>
    <row outlineLevel="0" r="1790">
      <c r="A1790" s="126" t="s">
        <v>912</v>
      </c>
      <c r="B1790" s="191" t="s">
        <v>941</v>
      </c>
      <c r="C1790" s="191" t="s">
        <v>913</v>
      </c>
      <c r="D1790" s="191" t="s">
        <v>851</v>
      </c>
      <c r="E1790" s="192" t="n">
        <v>5528</v>
      </c>
    </row>
    <row outlineLevel="0" r="1791">
      <c r="A1791" s="126" t="s">
        <v>1008</v>
      </c>
      <c r="B1791" s="191" t="s">
        <v>941</v>
      </c>
      <c r="C1791" s="191" t="s">
        <v>913</v>
      </c>
      <c r="D1791" s="191" t="s">
        <v>1009</v>
      </c>
      <c r="E1791" s="192" t="n">
        <v>21</v>
      </c>
    </row>
    <row outlineLevel="0" r="1792">
      <c r="A1792" s="126" t="s">
        <v>1045</v>
      </c>
      <c r="B1792" s="191" t="s">
        <v>941</v>
      </c>
      <c r="C1792" s="191" t="s">
        <v>913</v>
      </c>
      <c r="D1792" s="191" t="s">
        <v>1046</v>
      </c>
      <c r="E1792" s="192" t="n">
        <v>21</v>
      </c>
    </row>
    <row outlineLevel="0" r="1793">
      <c r="A1793" s="126" t="s">
        <v>1068</v>
      </c>
      <c r="B1793" s="191" t="s">
        <v>941</v>
      </c>
      <c r="C1793" s="191" t="s">
        <v>913</v>
      </c>
      <c r="D1793" s="191" t="s">
        <v>1069</v>
      </c>
      <c r="E1793" s="192" t="n">
        <v>5507</v>
      </c>
    </row>
    <row ht="25.5" outlineLevel="0" r="1794">
      <c r="A1794" s="126" t="s">
        <v>1194</v>
      </c>
      <c r="B1794" s="191" t="s">
        <v>941</v>
      </c>
      <c r="C1794" s="191" t="s">
        <v>913</v>
      </c>
      <c r="D1794" s="191" t="s">
        <v>1195</v>
      </c>
      <c r="E1794" s="192" t="n">
        <v>5507</v>
      </c>
    </row>
    <row ht="38.25" outlineLevel="0" r="1795">
      <c r="A1795" s="126" t="s">
        <v>1419</v>
      </c>
      <c r="B1795" s="191" t="s">
        <v>1420</v>
      </c>
      <c r="C1795" s="191" t="s">
        <v>851</v>
      </c>
      <c r="D1795" s="191" t="s">
        <v>851</v>
      </c>
      <c r="E1795" s="192" t="n">
        <v>1232952.21</v>
      </c>
    </row>
    <row ht="25.5" outlineLevel="0" r="1796">
      <c r="A1796" s="126" t="s">
        <v>872</v>
      </c>
      <c r="B1796" s="191" t="s">
        <v>1420</v>
      </c>
      <c r="C1796" s="191" t="s">
        <v>873</v>
      </c>
      <c r="D1796" s="191" t="s">
        <v>851</v>
      </c>
      <c r="E1796" s="192" t="n">
        <v>1232952.21</v>
      </c>
    </row>
    <row ht="25.5" outlineLevel="0" r="1797">
      <c r="A1797" s="126" t="s">
        <v>874</v>
      </c>
      <c r="B1797" s="191" t="s">
        <v>1420</v>
      </c>
      <c r="C1797" s="191" t="s">
        <v>875</v>
      </c>
      <c r="D1797" s="191" t="s">
        <v>851</v>
      </c>
      <c r="E1797" s="192" t="n">
        <v>1232952.21</v>
      </c>
    </row>
    <row outlineLevel="0" r="1798">
      <c r="A1798" s="126" t="s">
        <v>852</v>
      </c>
      <c r="B1798" s="191" t="s">
        <v>1420</v>
      </c>
      <c r="C1798" s="191" t="s">
        <v>875</v>
      </c>
      <c r="D1798" s="191" t="s">
        <v>853</v>
      </c>
      <c r="E1798" s="192" t="n">
        <v>1232952.21</v>
      </c>
    </row>
    <row outlineLevel="0" r="1799">
      <c r="A1799" s="126" t="s">
        <v>950</v>
      </c>
      <c r="B1799" s="191" t="s">
        <v>1420</v>
      </c>
      <c r="C1799" s="191" t="s">
        <v>875</v>
      </c>
      <c r="D1799" s="191" t="s">
        <v>951</v>
      </c>
      <c r="E1799" s="192" t="n">
        <v>1232952.21</v>
      </c>
    </row>
    <row ht="38.25" outlineLevel="0" r="1800">
      <c r="A1800" s="126" t="s">
        <v>1421</v>
      </c>
      <c r="B1800" s="191" t="s">
        <v>1422</v>
      </c>
      <c r="C1800" s="191" t="s">
        <v>851</v>
      </c>
      <c r="D1800" s="191" t="s">
        <v>851</v>
      </c>
      <c r="E1800" s="192" t="n">
        <v>600000</v>
      </c>
    </row>
    <row ht="25.5" outlineLevel="0" r="1801">
      <c r="A1801" s="126" t="s">
        <v>872</v>
      </c>
      <c r="B1801" s="191" t="s">
        <v>1422</v>
      </c>
      <c r="C1801" s="191" t="s">
        <v>873</v>
      </c>
      <c r="D1801" s="191" t="s">
        <v>851</v>
      </c>
      <c r="E1801" s="192" t="n">
        <v>600000</v>
      </c>
    </row>
    <row ht="25.5" outlineLevel="0" r="1802">
      <c r="A1802" s="126" t="s">
        <v>874</v>
      </c>
      <c r="B1802" s="191" t="s">
        <v>1422</v>
      </c>
      <c r="C1802" s="191" t="s">
        <v>875</v>
      </c>
      <c r="D1802" s="191" t="s">
        <v>851</v>
      </c>
      <c r="E1802" s="192" t="n">
        <v>600000</v>
      </c>
    </row>
    <row outlineLevel="0" r="1803">
      <c r="A1803" s="126" t="s">
        <v>1008</v>
      </c>
      <c r="B1803" s="191" t="s">
        <v>1422</v>
      </c>
      <c r="C1803" s="191" t="s">
        <v>875</v>
      </c>
      <c r="D1803" s="191" t="s">
        <v>1009</v>
      </c>
      <c r="E1803" s="192" t="n">
        <v>600000</v>
      </c>
    </row>
    <row outlineLevel="0" r="1804">
      <c r="A1804" s="126" t="s">
        <v>1045</v>
      </c>
      <c r="B1804" s="191" t="s">
        <v>1422</v>
      </c>
      <c r="C1804" s="191" t="s">
        <v>875</v>
      </c>
      <c r="D1804" s="191" t="s">
        <v>1046</v>
      </c>
      <c r="E1804" s="192" t="n">
        <v>600000</v>
      </c>
    </row>
    <row ht="38.25" outlineLevel="0" r="1805">
      <c r="A1805" s="126" t="s">
        <v>1086</v>
      </c>
      <c r="B1805" s="191" t="s">
        <v>1087</v>
      </c>
      <c r="C1805" s="191" t="s">
        <v>851</v>
      </c>
      <c r="D1805" s="191" t="s">
        <v>851</v>
      </c>
      <c r="E1805" s="192" t="n">
        <v>54957</v>
      </c>
    </row>
    <row ht="25.5" outlineLevel="0" r="1806">
      <c r="A1806" s="126" t="s">
        <v>872</v>
      </c>
      <c r="B1806" s="191" t="s">
        <v>1087</v>
      </c>
      <c r="C1806" s="191" t="s">
        <v>873</v>
      </c>
      <c r="D1806" s="191" t="s">
        <v>851</v>
      </c>
      <c r="E1806" s="192" t="n">
        <v>54957</v>
      </c>
    </row>
    <row ht="25.5" outlineLevel="0" r="1807">
      <c r="A1807" s="126" t="s">
        <v>874</v>
      </c>
      <c r="B1807" s="191" t="s">
        <v>1087</v>
      </c>
      <c r="C1807" s="191" t="s">
        <v>875</v>
      </c>
      <c r="D1807" s="191" t="s">
        <v>851</v>
      </c>
      <c r="E1807" s="192" t="n">
        <v>54957</v>
      </c>
    </row>
    <row outlineLevel="0" r="1808">
      <c r="A1808" s="126" t="s">
        <v>1068</v>
      </c>
      <c r="B1808" s="191" t="s">
        <v>1087</v>
      </c>
      <c r="C1808" s="191" t="s">
        <v>875</v>
      </c>
      <c r="D1808" s="191" t="s">
        <v>1069</v>
      </c>
      <c r="E1808" s="192" t="n">
        <v>54957</v>
      </c>
    </row>
    <row outlineLevel="0" r="1809">
      <c r="A1809" s="126" t="s">
        <v>1070</v>
      </c>
      <c r="B1809" s="191" t="s">
        <v>1087</v>
      </c>
      <c r="C1809" s="191" t="s">
        <v>875</v>
      </c>
      <c r="D1809" s="191" t="s">
        <v>1071</v>
      </c>
      <c r="E1809" s="192" t="n">
        <v>54957</v>
      </c>
    </row>
  </sheetData>
  <autoFilter ref="A6:E1809"/>
  <mergeCells count="6">
    <mergeCell ref="A1:E1"/>
    <mergeCell ref="A2:E2"/>
    <mergeCell ref="A3:E3"/>
    <mergeCell ref="A5:A6"/>
    <mergeCell ref="B5:D5"/>
    <mergeCell ref="E5:E6"/>
  </mergeCells>
  <pageMargins bottom="0.196850389242172" footer="0.15748031437397" header="0.15748031437397" left="0.511811017990112" right="0.118110232055187" top="0.196850389242172"/>
  <pageSetup fitToHeight="1" fitToWidth="1" orientation="portrait" paperHeight="297mm" paperSize="9" paperWidth="210mm" scale="95"/>
</worksheet>
</file>

<file path=xl/worksheets/sheet11.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sheetPr>
  <dimension ref="A1:F1277"/>
  <sheetViews>
    <sheetView showZeros="true" workbookViewId="0">
      <pane activePane="bottomRight" state="frozen" topLeftCell="B7" xSplit="1" ySplit="6"/>
    </sheetView>
  </sheetViews>
  <sheetFormatPr baseColWidth="8" customHeight="false" defaultColWidth="9.01743714249899" defaultRowHeight="12.75" zeroHeight="false"/>
  <cols>
    <col customWidth="true" max="1" min="1" outlineLevel="0" style="103" width="37.7691893235163"/>
    <col customWidth="true" max="2" min="2" outlineLevel="0" style="188" width="11.4143798359325"/>
    <col customWidth="true" max="3" min="3" outlineLevel="0" style="103" width="5.07134499125157"/>
    <col customWidth="true" max="4" min="4" outlineLevel="0" style="103" width="6.76307785687425"/>
    <col customWidth="true" max="5" min="5" outlineLevel="0" style="103" width="16.4857248271841"/>
    <col customWidth="true" max="6" min="6" outlineLevel="0" style="180" width="16.4857248271841"/>
    <col customWidth="true" max="16384" min="7" outlineLevel="0" style="103" width="9.01743714249899"/>
  </cols>
  <sheetData>
    <row customHeight="true" ht="48.75" outlineLevel="0" r="1">
      <c r="A1" s="2" t="str">
        <f aca="false" ca="false" dt2D="false" dtr="false" t="normal">"Приложение №"&amp;Н2цср1&amp;"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2" t="s"/>
      <c r="C1" s="2" t="s"/>
      <c r="D1" s="2" t="s"/>
      <c r="E1" s="2" t="s"/>
      <c r="F1" s="2" t="s"/>
    </row>
    <row customHeight="true" ht="47.25" outlineLevel="0" r="2">
      <c r="A2" s="2" t="str">
        <f aca="false" ca="false" dt2D="false" dtr="false" t="normal">"Приложение "&amp;Н1цср1&amp;" к решению
Богучанского районного Совета депутатов
от "&amp;Р1дата&amp;" года №"&amp;Р1номер</f>
        <v>Приложение 8 к решению
Богучанского районного Совета депутатов
от 22.12.2021 года №18/1-133</v>
      </c>
      <c r="B2" s="2" t="s"/>
      <c r="C2" s="2" t="s"/>
      <c r="D2" s="2" t="s"/>
      <c r="E2" s="2" t="s"/>
      <c r="F2" s="2" t="s"/>
    </row>
    <row customHeight="true" ht="100.5" outlineLevel="0" r="3">
      <c r="A3" s="3" t="s">
        <v>1767</v>
      </c>
      <c r="B3" s="4" t="s"/>
      <c r="C3" s="4" t="s"/>
      <c r="D3" s="4" t="s"/>
      <c r="E3" s="4" t="s"/>
      <c r="F3" s="5" t="s"/>
    </row>
    <row outlineLevel="0" r="4">
      <c r="F4" s="105" t="s">
        <v>0</v>
      </c>
    </row>
    <row customHeight="true" ht="12.75" outlineLevel="0" r="5">
      <c r="A5" s="153" t="s">
        <v>844</v>
      </c>
      <c r="B5" s="146" t="s">
        <v>845</v>
      </c>
      <c r="C5" s="189" t="s"/>
      <c r="D5" s="174" t="s"/>
      <c r="E5" s="153" t="s">
        <v>454</v>
      </c>
      <c r="F5" s="153" t="s">
        <v>5</v>
      </c>
    </row>
    <row ht="51" outlineLevel="0" r="6">
      <c r="A6" s="157" t="s"/>
      <c r="B6" s="190" t="s">
        <v>848</v>
      </c>
      <c r="C6" s="153" t="s">
        <v>849</v>
      </c>
      <c r="D6" s="153" t="s">
        <v>1766</v>
      </c>
      <c r="E6" s="157" t="s"/>
      <c r="F6" s="157" t="s"/>
    </row>
    <row customFormat="true" ht="12.75" outlineLevel="0" r="7" s="159">
      <c r="A7" s="193" t="s">
        <v>1762</v>
      </c>
      <c r="B7" s="194" t="s">
        <v>851</v>
      </c>
      <c r="C7" s="194" t="s">
        <v>851</v>
      </c>
      <c r="D7" s="194" t="s">
        <v>851</v>
      </c>
      <c r="E7" s="195" t="n">
        <f aca="false" ca="false" dt2D="false" dtr="false" t="normal">2341736603.34+30000000</f>
        <v>2371736603.34</v>
      </c>
      <c r="F7" s="195" t="n">
        <f aca="false" ca="false" dt2D="false" dtr="false" t="normal">2296899854.25+63000000</f>
        <v>2359899854.25</v>
      </c>
    </row>
    <row ht="25.5" outlineLevel="0" r="8">
      <c r="A8" s="193" t="s">
        <v>1137</v>
      </c>
      <c r="B8" s="194" t="s">
        <v>1138</v>
      </c>
      <c r="C8" s="194" t="s">
        <v>851</v>
      </c>
      <c r="D8" s="194" t="s">
        <v>851</v>
      </c>
      <c r="E8" s="195" t="n">
        <v>1467565800</v>
      </c>
      <c r="F8" s="195" t="n">
        <v>1408897800</v>
      </c>
    </row>
    <row ht="38.25" outlineLevel="0" r="9">
      <c r="A9" s="193" t="s">
        <v>1215</v>
      </c>
      <c r="B9" s="194" t="s">
        <v>1216</v>
      </c>
      <c r="C9" s="194" t="s">
        <v>851</v>
      </c>
      <c r="D9" s="194" t="s">
        <v>851</v>
      </c>
      <c r="E9" s="195" t="n">
        <v>1383485520</v>
      </c>
      <c r="F9" s="195" t="n">
        <v>1323153320</v>
      </c>
    </row>
    <row ht="153" outlineLevel="0" r="10">
      <c r="A10" s="193" t="s">
        <v>1444</v>
      </c>
      <c r="B10" s="194" t="s">
        <v>1445</v>
      </c>
      <c r="C10" s="194" t="s">
        <v>851</v>
      </c>
      <c r="D10" s="194" t="s">
        <v>851</v>
      </c>
      <c r="E10" s="195" t="n">
        <v>48626048</v>
      </c>
      <c r="F10" s="195" t="n">
        <v>48626048</v>
      </c>
    </row>
    <row ht="76.5" outlineLevel="0" r="11">
      <c r="A11" s="193" t="s">
        <v>862</v>
      </c>
      <c r="B11" s="194" t="s">
        <v>1445</v>
      </c>
      <c r="C11" s="194" t="s">
        <v>505</v>
      </c>
      <c r="D11" s="194" t="s">
        <v>851</v>
      </c>
      <c r="E11" s="195" t="n">
        <v>29328895</v>
      </c>
      <c r="F11" s="195" t="n">
        <v>29328895</v>
      </c>
    </row>
    <row ht="25.5" outlineLevel="0" r="12">
      <c r="A12" s="193" t="s">
        <v>981</v>
      </c>
      <c r="B12" s="194" t="s">
        <v>1445</v>
      </c>
      <c r="C12" s="194" t="s">
        <v>483</v>
      </c>
      <c r="D12" s="194" t="s">
        <v>851</v>
      </c>
      <c r="E12" s="195" t="n">
        <v>29328895</v>
      </c>
      <c r="F12" s="195" t="n">
        <v>29328895</v>
      </c>
    </row>
    <row outlineLevel="0" r="13">
      <c r="A13" s="193" t="s">
        <v>1211</v>
      </c>
      <c r="B13" s="194" t="s">
        <v>1445</v>
      </c>
      <c r="C13" s="194" t="s">
        <v>483</v>
      </c>
      <c r="D13" s="194" t="s">
        <v>1212</v>
      </c>
      <c r="E13" s="195" t="n">
        <v>29328895</v>
      </c>
      <c r="F13" s="195" t="n">
        <v>29328895</v>
      </c>
    </row>
    <row outlineLevel="0" r="14">
      <c r="A14" s="193" t="s">
        <v>1213</v>
      </c>
      <c r="B14" s="194" t="s">
        <v>1445</v>
      </c>
      <c r="C14" s="194" t="s">
        <v>483</v>
      </c>
      <c r="D14" s="194" t="s">
        <v>1214</v>
      </c>
      <c r="E14" s="195" t="n">
        <v>29328895</v>
      </c>
      <c r="F14" s="195" t="n">
        <v>29328895</v>
      </c>
    </row>
    <row ht="38.25" outlineLevel="0" r="15">
      <c r="A15" s="193" t="s">
        <v>872</v>
      </c>
      <c r="B15" s="194" t="s">
        <v>1445</v>
      </c>
      <c r="C15" s="194" t="s">
        <v>873</v>
      </c>
      <c r="D15" s="194" t="s">
        <v>851</v>
      </c>
      <c r="E15" s="195" t="n">
        <v>19237153</v>
      </c>
      <c r="F15" s="195" t="n">
        <v>19237153</v>
      </c>
    </row>
    <row ht="38.25" outlineLevel="0" r="16">
      <c r="A16" s="193" t="s">
        <v>874</v>
      </c>
      <c r="B16" s="194" t="s">
        <v>1445</v>
      </c>
      <c r="C16" s="194" t="s">
        <v>875</v>
      </c>
      <c r="D16" s="194" t="s">
        <v>851</v>
      </c>
      <c r="E16" s="195" t="n">
        <v>19237153</v>
      </c>
      <c r="F16" s="195" t="n">
        <v>19237153</v>
      </c>
    </row>
    <row outlineLevel="0" r="17">
      <c r="A17" s="193" t="s">
        <v>1211</v>
      </c>
      <c r="B17" s="194" t="s">
        <v>1445</v>
      </c>
      <c r="C17" s="194" t="s">
        <v>875</v>
      </c>
      <c r="D17" s="194" t="s">
        <v>1212</v>
      </c>
      <c r="E17" s="195" t="n">
        <v>19237153</v>
      </c>
      <c r="F17" s="195" t="n">
        <v>19237153</v>
      </c>
    </row>
    <row outlineLevel="0" r="18">
      <c r="A18" s="193" t="s">
        <v>1213</v>
      </c>
      <c r="B18" s="194" t="s">
        <v>1445</v>
      </c>
      <c r="C18" s="194" t="s">
        <v>875</v>
      </c>
      <c r="D18" s="194" t="s">
        <v>1214</v>
      </c>
      <c r="E18" s="195" t="n">
        <v>19237153</v>
      </c>
      <c r="F18" s="195" t="n">
        <v>19237153</v>
      </c>
    </row>
    <row outlineLevel="0" r="19">
      <c r="A19" s="193" t="s">
        <v>910</v>
      </c>
      <c r="B19" s="194" t="s">
        <v>1445</v>
      </c>
      <c r="C19" s="194" t="s">
        <v>911</v>
      </c>
      <c r="D19" s="194" t="s">
        <v>851</v>
      </c>
      <c r="E19" s="195" t="n">
        <v>60000</v>
      </c>
      <c r="F19" s="195" t="n">
        <v>60000</v>
      </c>
    </row>
    <row outlineLevel="0" r="20">
      <c r="A20" s="193" t="s">
        <v>912</v>
      </c>
      <c r="B20" s="194" t="s">
        <v>1445</v>
      </c>
      <c r="C20" s="194" t="s">
        <v>913</v>
      </c>
      <c r="D20" s="194" t="s">
        <v>851</v>
      </c>
      <c r="E20" s="195" t="n">
        <v>60000</v>
      </c>
      <c r="F20" s="195" t="n">
        <v>60000</v>
      </c>
    </row>
    <row outlineLevel="0" r="21">
      <c r="A21" s="193" t="s">
        <v>1211</v>
      </c>
      <c r="B21" s="194" t="s">
        <v>1445</v>
      </c>
      <c r="C21" s="194" t="s">
        <v>913</v>
      </c>
      <c r="D21" s="194" t="s">
        <v>1212</v>
      </c>
      <c r="E21" s="195" t="n">
        <v>60000</v>
      </c>
      <c r="F21" s="195" t="n">
        <v>60000</v>
      </c>
    </row>
    <row outlineLevel="0" r="22">
      <c r="A22" s="193" t="s">
        <v>1213</v>
      </c>
      <c r="B22" s="194" t="s">
        <v>1445</v>
      </c>
      <c r="C22" s="194" t="s">
        <v>913</v>
      </c>
      <c r="D22" s="194" t="s">
        <v>1214</v>
      </c>
      <c r="E22" s="195" t="n">
        <v>60000</v>
      </c>
      <c r="F22" s="195" t="n">
        <v>60000</v>
      </c>
    </row>
    <row ht="165.75" outlineLevel="0" r="23">
      <c r="A23" s="193" t="s">
        <v>1475</v>
      </c>
      <c r="B23" s="194" t="s">
        <v>1476</v>
      </c>
      <c r="C23" s="194" t="s">
        <v>851</v>
      </c>
      <c r="D23" s="194" t="s">
        <v>851</v>
      </c>
      <c r="E23" s="195" t="n">
        <v>70953272</v>
      </c>
      <c r="F23" s="195" t="n">
        <v>70893372</v>
      </c>
    </row>
    <row ht="76.5" outlineLevel="0" r="24">
      <c r="A24" s="193" t="s">
        <v>862</v>
      </c>
      <c r="B24" s="194" t="s">
        <v>1476</v>
      </c>
      <c r="C24" s="194" t="s">
        <v>505</v>
      </c>
      <c r="D24" s="194" t="s">
        <v>851</v>
      </c>
      <c r="E24" s="195" t="n">
        <v>45933072</v>
      </c>
      <c r="F24" s="195" t="n">
        <v>45933072</v>
      </c>
    </row>
    <row ht="25.5" outlineLevel="0" r="25">
      <c r="A25" s="193" t="s">
        <v>981</v>
      </c>
      <c r="B25" s="194" t="s">
        <v>1476</v>
      </c>
      <c r="C25" s="194" t="s">
        <v>483</v>
      </c>
      <c r="D25" s="194" t="s">
        <v>851</v>
      </c>
      <c r="E25" s="195" t="n">
        <v>45933072</v>
      </c>
      <c r="F25" s="195" t="n">
        <v>45933072</v>
      </c>
    </row>
    <row outlineLevel="0" r="26">
      <c r="A26" s="193" t="s">
        <v>1211</v>
      </c>
      <c r="B26" s="194" t="s">
        <v>1476</v>
      </c>
      <c r="C26" s="194" t="s">
        <v>483</v>
      </c>
      <c r="D26" s="194" t="s">
        <v>1212</v>
      </c>
      <c r="E26" s="195" t="n">
        <v>45933072</v>
      </c>
      <c r="F26" s="195" t="n">
        <v>45933072</v>
      </c>
    </row>
    <row outlineLevel="0" r="27">
      <c r="A27" s="193" t="s">
        <v>1471</v>
      </c>
      <c r="B27" s="194" t="s">
        <v>1476</v>
      </c>
      <c r="C27" s="194" t="s">
        <v>483</v>
      </c>
      <c r="D27" s="194" t="s">
        <v>1472</v>
      </c>
      <c r="E27" s="195" t="n">
        <v>45933072</v>
      </c>
      <c r="F27" s="195" t="n">
        <v>45933072</v>
      </c>
    </row>
    <row ht="38.25" outlineLevel="0" r="28">
      <c r="A28" s="193" t="s">
        <v>872</v>
      </c>
      <c r="B28" s="194" t="s">
        <v>1476</v>
      </c>
      <c r="C28" s="194" t="s">
        <v>873</v>
      </c>
      <c r="D28" s="194" t="s">
        <v>851</v>
      </c>
      <c r="E28" s="195" t="n">
        <v>25020200</v>
      </c>
      <c r="F28" s="195" t="n">
        <v>24960300</v>
      </c>
    </row>
    <row ht="38.25" outlineLevel="0" r="29">
      <c r="A29" s="193" t="s">
        <v>874</v>
      </c>
      <c r="B29" s="194" t="s">
        <v>1476</v>
      </c>
      <c r="C29" s="194" t="s">
        <v>875</v>
      </c>
      <c r="D29" s="194" t="s">
        <v>851</v>
      </c>
      <c r="E29" s="195" t="n">
        <v>25020200</v>
      </c>
      <c r="F29" s="195" t="n">
        <v>24960300</v>
      </c>
    </row>
    <row outlineLevel="0" r="30">
      <c r="A30" s="193" t="s">
        <v>1211</v>
      </c>
      <c r="B30" s="194" t="s">
        <v>1476</v>
      </c>
      <c r="C30" s="194" t="s">
        <v>875</v>
      </c>
      <c r="D30" s="194" t="s">
        <v>1212</v>
      </c>
      <c r="E30" s="195" t="n">
        <v>25020200</v>
      </c>
      <c r="F30" s="195" t="n">
        <v>24960300</v>
      </c>
    </row>
    <row outlineLevel="0" r="31">
      <c r="A31" s="193" t="s">
        <v>1471</v>
      </c>
      <c r="B31" s="194" t="s">
        <v>1476</v>
      </c>
      <c r="C31" s="194" t="s">
        <v>875</v>
      </c>
      <c r="D31" s="194" t="s">
        <v>1472</v>
      </c>
      <c r="E31" s="195" t="n">
        <v>25020200</v>
      </c>
      <c r="F31" s="195" t="n">
        <v>24960300</v>
      </c>
    </row>
    <row ht="153" outlineLevel="0" r="32">
      <c r="A32" s="193" t="s">
        <v>1528</v>
      </c>
      <c r="B32" s="194" t="s">
        <v>1529</v>
      </c>
      <c r="C32" s="194" t="s">
        <v>851</v>
      </c>
      <c r="D32" s="194" t="s">
        <v>851</v>
      </c>
      <c r="E32" s="195" t="n">
        <v>2806000</v>
      </c>
      <c r="F32" s="195" t="n">
        <v>2806000</v>
      </c>
    </row>
    <row ht="38.25" outlineLevel="0" r="33">
      <c r="A33" s="193" t="s">
        <v>1120</v>
      </c>
      <c r="B33" s="194" t="s">
        <v>1529</v>
      </c>
      <c r="C33" s="194" t="s">
        <v>1121</v>
      </c>
      <c r="D33" s="194" t="s">
        <v>851</v>
      </c>
      <c r="E33" s="195" t="n">
        <v>2806000</v>
      </c>
      <c r="F33" s="195" t="n">
        <v>2806000</v>
      </c>
    </row>
    <row outlineLevel="0" r="34">
      <c r="A34" s="193" t="s">
        <v>1247</v>
      </c>
      <c r="B34" s="194" t="s">
        <v>1529</v>
      </c>
      <c r="C34" s="194" t="s">
        <v>1248</v>
      </c>
      <c r="D34" s="194" t="s">
        <v>851</v>
      </c>
      <c r="E34" s="195" t="n">
        <v>2806000</v>
      </c>
      <c r="F34" s="195" t="n">
        <v>2806000</v>
      </c>
    </row>
    <row outlineLevel="0" r="35">
      <c r="A35" s="193" t="s">
        <v>1211</v>
      </c>
      <c r="B35" s="194" t="s">
        <v>1529</v>
      </c>
      <c r="C35" s="194" t="s">
        <v>1248</v>
      </c>
      <c r="D35" s="194" t="s">
        <v>1212</v>
      </c>
      <c r="E35" s="195" t="n">
        <v>2806000</v>
      </c>
      <c r="F35" s="195" t="n">
        <v>2806000</v>
      </c>
    </row>
    <row outlineLevel="0" r="36">
      <c r="A36" s="193" t="s">
        <v>1243</v>
      </c>
      <c r="B36" s="194" t="s">
        <v>1529</v>
      </c>
      <c r="C36" s="194" t="s">
        <v>1248</v>
      </c>
      <c r="D36" s="194" t="s">
        <v>1244</v>
      </c>
      <c r="E36" s="195" t="n">
        <v>2806000</v>
      </c>
      <c r="F36" s="195" t="n">
        <v>2806000</v>
      </c>
    </row>
    <row ht="153" outlineLevel="0" r="37">
      <c r="A37" s="193" t="s">
        <v>1530</v>
      </c>
      <c r="B37" s="194" t="s">
        <v>1531</v>
      </c>
      <c r="C37" s="194" t="s">
        <v>851</v>
      </c>
      <c r="D37" s="194" t="s">
        <v>851</v>
      </c>
      <c r="E37" s="195" t="n">
        <v>17743500</v>
      </c>
      <c r="F37" s="195" t="n">
        <v>17743500</v>
      </c>
    </row>
    <row ht="38.25" outlineLevel="0" r="38">
      <c r="A38" s="193" t="s">
        <v>1120</v>
      </c>
      <c r="B38" s="194" t="s">
        <v>1531</v>
      </c>
      <c r="C38" s="194" t="s">
        <v>1121</v>
      </c>
      <c r="D38" s="194" t="s">
        <v>851</v>
      </c>
      <c r="E38" s="195" t="n">
        <v>17743500</v>
      </c>
      <c r="F38" s="195" t="n">
        <v>17743500</v>
      </c>
    </row>
    <row outlineLevel="0" r="39">
      <c r="A39" s="193" t="s">
        <v>1247</v>
      </c>
      <c r="B39" s="194" t="s">
        <v>1531</v>
      </c>
      <c r="C39" s="194" t="s">
        <v>1248</v>
      </c>
      <c r="D39" s="194" t="s">
        <v>851</v>
      </c>
      <c r="E39" s="195" t="n">
        <v>17743500</v>
      </c>
      <c r="F39" s="195" t="n">
        <v>17743500</v>
      </c>
    </row>
    <row outlineLevel="0" r="40">
      <c r="A40" s="193" t="s">
        <v>1211</v>
      </c>
      <c r="B40" s="194" t="s">
        <v>1531</v>
      </c>
      <c r="C40" s="194" t="s">
        <v>1248</v>
      </c>
      <c r="D40" s="194" t="s">
        <v>1212</v>
      </c>
      <c r="E40" s="195" t="n">
        <v>16375400</v>
      </c>
      <c r="F40" s="195" t="n">
        <v>16375400</v>
      </c>
    </row>
    <row outlineLevel="0" r="41">
      <c r="A41" s="193" t="s">
        <v>1243</v>
      </c>
      <c r="B41" s="194" t="s">
        <v>1531</v>
      </c>
      <c r="C41" s="194" t="s">
        <v>1248</v>
      </c>
      <c r="D41" s="194" t="s">
        <v>1244</v>
      </c>
      <c r="E41" s="195" t="n">
        <v>16375400</v>
      </c>
      <c r="F41" s="195" t="n">
        <v>16375400</v>
      </c>
    </row>
    <row outlineLevel="0" r="42">
      <c r="A42" s="193" t="s">
        <v>1231</v>
      </c>
      <c r="B42" s="194" t="s">
        <v>1531</v>
      </c>
      <c r="C42" s="194" t="s">
        <v>1248</v>
      </c>
      <c r="D42" s="194" t="s">
        <v>1232</v>
      </c>
      <c r="E42" s="195" t="n">
        <v>1368100</v>
      </c>
      <c r="F42" s="195" t="n">
        <v>1368100</v>
      </c>
    </row>
    <row outlineLevel="0" r="43">
      <c r="A43" s="193" t="s">
        <v>1392</v>
      </c>
      <c r="B43" s="194" t="s">
        <v>1531</v>
      </c>
      <c r="C43" s="194" t="s">
        <v>1248</v>
      </c>
      <c r="D43" s="194" t="s">
        <v>1393</v>
      </c>
      <c r="E43" s="195" t="n">
        <v>1368100</v>
      </c>
      <c r="F43" s="195" t="n">
        <v>1368100</v>
      </c>
    </row>
    <row ht="204" outlineLevel="0" r="44">
      <c r="A44" s="193" t="s">
        <v>1532</v>
      </c>
      <c r="B44" s="194" t="s">
        <v>1533</v>
      </c>
      <c r="C44" s="194" t="s">
        <v>851</v>
      </c>
      <c r="D44" s="194" t="s">
        <v>851</v>
      </c>
      <c r="E44" s="195" t="n">
        <v>651000</v>
      </c>
      <c r="F44" s="195" t="n">
        <v>651000</v>
      </c>
    </row>
    <row ht="38.25" outlineLevel="0" r="45">
      <c r="A45" s="193" t="s">
        <v>1120</v>
      </c>
      <c r="B45" s="194" t="s">
        <v>1533</v>
      </c>
      <c r="C45" s="194" t="s">
        <v>1121</v>
      </c>
      <c r="D45" s="194" t="s">
        <v>851</v>
      </c>
      <c r="E45" s="195" t="n">
        <v>651000</v>
      </c>
      <c r="F45" s="195" t="n">
        <v>651000</v>
      </c>
    </row>
    <row outlineLevel="0" r="46">
      <c r="A46" s="193" t="s">
        <v>1247</v>
      </c>
      <c r="B46" s="194" t="s">
        <v>1533</v>
      </c>
      <c r="C46" s="194" t="s">
        <v>1248</v>
      </c>
      <c r="D46" s="194" t="s">
        <v>851</v>
      </c>
      <c r="E46" s="195" t="n">
        <v>651000</v>
      </c>
      <c r="F46" s="195" t="n">
        <v>651000</v>
      </c>
    </row>
    <row outlineLevel="0" r="47">
      <c r="A47" s="193" t="s">
        <v>1211</v>
      </c>
      <c r="B47" s="194" t="s">
        <v>1533</v>
      </c>
      <c r="C47" s="194" t="s">
        <v>1248</v>
      </c>
      <c r="D47" s="194" t="s">
        <v>1212</v>
      </c>
      <c r="E47" s="195" t="n">
        <v>651000</v>
      </c>
      <c r="F47" s="195" t="n">
        <v>651000</v>
      </c>
    </row>
    <row outlineLevel="0" r="48">
      <c r="A48" s="193" t="s">
        <v>1243</v>
      </c>
      <c r="B48" s="194" t="s">
        <v>1533</v>
      </c>
      <c r="C48" s="194" t="s">
        <v>1248</v>
      </c>
      <c r="D48" s="194" t="s">
        <v>1244</v>
      </c>
      <c r="E48" s="195" t="n">
        <v>651000</v>
      </c>
      <c r="F48" s="195" t="n">
        <v>651000</v>
      </c>
    </row>
    <row ht="229.5" outlineLevel="0" r="49">
      <c r="A49" s="193" t="s">
        <v>1534</v>
      </c>
      <c r="B49" s="194" t="s">
        <v>1535</v>
      </c>
      <c r="C49" s="194" t="s">
        <v>851</v>
      </c>
      <c r="D49" s="194" t="s">
        <v>851</v>
      </c>
      <c r="E49" s="195" t="n">
        <v>1411400</v>
      </c>
      <c r="F49" s="195" t="n">
        <v>1411400</v>
      </c>
    </row>
    <row ht="38.25" outlineLevel="0" r="50">
      <c r="A50" s="193" t="s">
        <v>1120</v>
      </c>
      <c r="B50" s="194" t="s">
        <v>1535</v>
      </c>
      <c r="C50" s="194" t="s">
        <v>1121</v>
      </c>
      <c r="D50" s="194" t="s">
        <v>851</v>
      </c>
      <c r="E50" s="195" t="n">
        <v>1411400</v>
      </c>
      <c r="F50" s="195" t="n">
        <v>1411400</v>
      </c>
    </row>
    <row outlineLevel="0" r="51">
      <c r="A51" s="193" t="s">
        <v>1247</v>
      </c>
      <c r="B51" s="194" t="s">
        <v>1535</v>
      </c>
      <c r="C51" s="194" t="s">
        <v>1248</v>
      </c>
      <c r="D51" s="194" t="s">
        <v>851</v>
      </c>
      <c r="E51" s="195" t="n">
        <v>1411400</v>
      </c>
      <c r="F51" s="195" t="n">
        <v>1411400</v>
      </c>
    </row>
    <row outlineLevel="0" r="52">
      <c r="A52" s="193" t="s">
        <v>1211</v>
      </c>
      <c r="B52" s="194" t="s">
        <v>1535</v>
      </c>
      <c r="C52" s="194" t="s">
        <v>1248</v>
      </c>
      <c r="D52" s="194" t="s">
        <v>1212</v>
      </c>
      <c r="E52" s="195" t="n">
        <v>1411400</v>
      </c>
      <c r="F52" s="195" t="n">
        <v>1411400</v>
      </c>
    </row>
    <row outlineLevel="0" r="53">
      <c r="A53" s="193" t="s">
        <v>1243</v>
      </c>
      <c r="B53" s="194" t="s">
        <v>1535</v>
      </c>
      <c r="C53" s="194" t="s">
        <v>1248</v>
      </c>
      <c r="D53" s="194" t="s">
        <v>1244</v>
      </c>
      <c r="E53" s="195" t="n">
        <v>1411400</v>
      </c>
      <c r="F53" s="195" t="n">
        <v>1411400</v>
      </c>
    </row>
    <row ht="153" outlineLevel="0" r="54">
      <c r="A54" s="193" t="s">
        <v>1558</v>
      </c>
      <c r="B54" s="194" t="s">
        <v>1559</v>
      </c>
      <c r="C54" s="194" t="s">
        <v>851</v>
      </c>
      <c r="D54" s="194" t="s">
        <v>851</v>
      </c>
      <c r="E54" s="195" t="n">
        <v>1008000</v>
      </c>
      <c r="F54" s="195" t="n">
        <v>1008000</v>
      </c>
    </row>
    <row ht="38.25" outlineLevel="0" r="55">
      <c r="A55" s="193" t="s">
        <v>1120</v>
      </c>
      <c r="B55" s="194" t="s">
        <v>1559</v>
      </c>
      <c r="C55" s="194" t="s">
        <v>1121</v>
      </c>
      <c r="D55" s="194" t="s">
        <v>851</v>
      </c>
      <c r="E55" s="195" t="n">
        <v>1008000</v>
      </c>
      <c r="F55" s="195" t="n">
        <v>1008000</v>
      </c>
    </row>
    <row outlineLevel="0" r="56">
      <c r="A56" s="193" t="s">
        <v>1247</v>
      </c>
      <c r="B56" s="194" t="s">
        <v>1559</v>
      </c>
      <c r="C56" s="194" t="s">
        <v>1248</v>
      </c>
      <c r="D56" s="194" t="s">
        <v>851</v>
      </c>
      <c r="E56" s="195" t="n">
        <v>1008000</v>
      </c>
      <c r="F56" s="195" t="n">
        <v>1008000</v>
      </c>
    </row>
    <row outlineLevel="0" r="57">
      <c r="A57" s="193" t="s">
        <v>1211</v>
      </c>
      <c r="B57" s="194" t="s">
        <v>1559</v>
      </c>
      <c r="C57" s="194" t="s">
        <v>1248</v>
      </c>
      <c r="D57" s="194" t="s">
        <v>1212</v>
      </c>
      <c r="E57" s="195" t="n">
        <v>1008000</v>
      </c>
      <c r="F57" s="195" t="n">
        <v>1008000</v>
      </c>
    </row>
    <row outlineLevel="0" r="58">
      <c r="A58" s="193" t="s">
        <v>1219</v>
      </c>
      <c r="B58" s="194" t="s">
        <v>1559</v>
      </c>
      <c r="C58" s="194" t="s">
        <v>1248</v>
      </c>
      <c r="D58" s="194" t="s">
        <v>1220</v>
      </c>
      <c r="E58" s="195" t="n">
        <v>1008000</v>
      </c>
      <c r="F58" s="195" t="n">
        <v>1008000</v>
      </c>
    </row>
    <row ht="204" outlineLevel="0" r="59">
      <c r="A59" s="193" t="s">
        <v>1447</v>
      </c>
      <c r="B59" s="194" t="s">
        <v>1448</v>
      </c>
      <c r="C59" s="194" t="s">
        <v>851</v>
      </c>
      <c r="D59" s="194" t="s">
        <v>851</v>
      </c>
      <c r="E59" s="195" t="n">
        <v>48282846</v>
      </c>
      <c r="F59" s="195" t="n">
        <v>48282846</v>
      </c>
    </row>
    <row ht="76.5" outlineLevel="0" r="60">
      <c r="A60" s="193" t="s">
        <v>862</v>
      </c>
      <c r="B60" s="194" t="s">
        <v>1448</v>
      </c>
      <c r="C60" s="194" t="s">
        <v>505</v>
      </c>
      <c r="D60" s="194" t="s">
        <v>851</v>
      </c>
      <c r="E60" s="195" t="n">
        <v>48282846</v>
      </c>
      <c r="F60" s="195" t="n">
        <v>48282846</v>
      </c>
    </row>
    <row ht="25.5" outlineLevel="0" r="61">
      <c r="A61" s="193" t="s">
        <v>981</v>
      </c>
      <c r="B61" s="194" t="s">
        <v>1448</v>
      </c>
      <c r="C61" s="194" t="s">
        <v>483</v>
      </c>
      <c r="D61" s="194" t="s">
        <v>851</v>
      </c>
      <c r="E61" s="195" t="n">
        <v>48282846</v>
      </c>
      <c r="F61" s="195" t="n">
        <v>48282846</v>
      </c>
    </row>
    <row outlineLevel="0" r="62">
      <c r="A62" s="193" t="s">
        <v>1211</v>
      </c>
      <c r="B62" s="194" t="s">
        <v>1448</v>
      </c>
      <c r="C62" s="194" t="s">
        <v>483</v>
      </c>
      <c r="D62" s="194" t="s">
        <v>1212</v>
      </c>
      <c r="E62" s="195" t="n">
        <v>48282846</v>
      </c>
      <c r="F62" s="195" t="n">
        <v>48282846</v>
      </c>
    </row>
    <row outlineLevel="0" r="63">
      <c r="A63" s="193" t="s">
        <v>1213</v>
      </c>
      <c r="B63" s="194" t="s">
        <v>1448</v>
      </c>
      <c r="C63" s="194" t="s">
        <v>483</v>
      </c>
      <c r="D63" s="194" t="s">
        <v>1214</v>
      </c>
      <c r="E63" s="195" t="n">
        <v>48282846</v>
      </c>
      <c r="F63" s="195" t="n">
        <v>48282846</v>
      </c>
    </row>
    <row ht="216.75" outlineLevel="0" r="64">
      <c r="A64" s="193" t="s">
        <v>1477</v>
      </c>
      <c r="B64" s="194" t="s">
        <v>1478</v>
      </c>
      <c r="C64" s="194" t="s">
        <v>851</v>
      </c>
      <c r="D64" s="194" t="s">
        <v>851</v>
      </c>
      <c r="E64" s="195" t="n">
        <v>69561954</v>
      </c>
      <c r="F64" s="195" t="n">
        <v>69561954</v>
      </c>
    </row>
    <row ht="76.5" outlineLevel="0" r="65">
      <c r="A65" s="193" t="s">
        <v>862</v>
      </c>
      <c r="B65" s="194" t="s">
        <v>1478</v>
      </c>
      <c r="C65" s="194" t="s">
        <v>505</v>
      </c>
      <c r="D65" s="194" t="s">
        <v>851</v>
      </c>
      <c r="E65" s="195" t="n">
        <v>69561954</v>
      </c>
      <c r="F65" s="195" t="n">
        <v>69561954</v>
      </c>
    </row>
    <row ht="25.5" outlineLevel="0" r="66">
      <c r="A66" s="193" t="s">
        <v>981</v>
      </c>
      <c r="B66" s="194" t="s">
        <v>1478</v>
      </c>
      <c r="C66" s="194" t="s">
        <v>483</v>
      </c>
      <c r="D66" s="194" t="s">
        <v>851</v>
      </c>
      <c r="E66" s="195" t="n">
        <v>69561954</v>
      </c>
      <c r="F66" s="195" t="n">
        <v>69561954</v>
      </c>
    </row>
    <row outlineLevel="0" r="67">
      <c r="A67" s="193" t="s">
        <v>1211</v>
      </c>
      <c r="B67" s="194" t="s">
        <v>1478</v>
      </c>
      <c r="C67" s="194" t="s">
        <v>483</v>
      </c>
      <c r="D67" s="194" t="s">
        <v>1212</v>
      </c>
      <c r="E67" s="195" t="n">
        <v>69561954</v>
      </c>
      <c r="F67" s="195" t="n">
        <v>69561954</v>
      </c>
    </row>
    <row outlineLevel="0" r="68">
      <c r="A68" s="193" t="s">
        <v>1471</v>
      </c>
      <c r="B68" s="194" t="s">
        <v>1478</v>
      </c>
      <c r="C68" s="194" t="s">
        <v>483</v>
      </c>
      <c r="D68" s="194" t="s">
        <v>1472</v>
      </c>
      <c r="E68" s="195" t="n">
        <v>69561954</v>
      </c>
      <c r="F68" s="195" t="n">
        <v>69561954</v>
      </c>
    </row>
    <row ht="204" outlineLevel="0" r="69">
      <c r="A69" s="193" t="s">
        <v>1536</v>
      </c>
      <c r="B69" s="194" t="s">
        <v>1537</v>
      </c>
      <c r="C69" s="194" t="s">
        <v>851</v>
      </c>
      <c r="D69" s="194" t="s">
        <v>851</v>
      </c>
      <c r="E69" s="195" t="n">
        <v>4551000</v>
      </c>
      <c r="F69" s="195" t="n">
        <v>4551000</v>
      </c>
    </row>
    <row ht="38.25" outlineLevel="0" r="70">
      <c r="A70" s="193" t="s">
        <v>1120</v>
      </c>
      <c r="B70" s="194" t="s">
        <v>1537</v>
      </c>
      <c r="C70" s="194" t="s">
        <v>1121</v>
      </c>
      <c r="D70" s="194" t="s">
        <v>851</v>
      </c>
      <c r="E70" s="195" t="n">
        <v>4551000</v>
      </c>
      <c r="F70" s="195" t="n">
        <v>4551000</v>
      </c>
    </row>
    <row outlineLevel="0" r="71">
      <c r="A71" s="193" t="s">
        <v>1247</v>
      </c>
      <c r="B71" s="194" t="s">
        <v>1537</v>
      </c>
      <c r="C71" s="194" t="s">
        <v>1248</v>
      </c>
      <c r="D71" s="194" t="s">
        <v>851</v>
      </c>
      <c r="E71" s="195" t="n">
        <v>4551000</v>
      </c>
      <c r="F71" s="195" t="n">
        <v>4551000</v>
      </c>
    </row>
    <row outlineLevel="0" r="72">
      <c r="A72" s="193" t="s">
        <v>1211</v>
      </c>
      <c r="B72" s="194" t="s">
        <v>1537</v>
      </c>
      <c r="C72" s="194" t="s">
        <v>1248</v>
      </c>
      <c r="D72" s="194" t="s">
        <v>1212</v>
      </c>
      <c r="E72" s="195" t="n">
        <v>4551000</v>
      </c>
      <c r="F72" s="195" t="n">
        <v>4551000</v>
      </c>
    </row>
    <row outlineLevel="0" r="73">
      <c r="A73" s="193" t="s">
        <v>1243</v>
      </c>
      <c r="B73" s="194" t="s">
        <v>1537</v>
      </c>
      <c r="C73" s="194" t="s">
        <v>1248</v>
      </c>
      <c r="D73" s="194" t="s">
        <v>1244</v>
      </c>
      <c r="E73" s="195" t="n">
        <v>4551000</v>
      </c>
      <c r="F73" s="195" t="n">
        <v>4551000</v>
      </c>
    </row>
    <row ht="204" outlineLevel="0" r="74">
      <c r="A74" s="193" t="s">
        <v>1560</v>
      </c>
      <c r="B74" s="194" t="s">
        <v>1561</v>
      </c>
      <c r="C74" s="194" t="s">
        <v>851</v>
      </c>
      <c r="D74" s="194" t="s">
        <v>851</v>
      </c>
      <c r="E74" s="195" t="n">
        <v>850000</v>
      </c>
      <c r="F74" s="195" t="n">
        <v>850000</v>
      </c>
    </row>
    <row ht="38.25" outlineLevel="0" r="75">
      <c r="A75" s="193" t="s">
        <v>1120</v>
      </c>
      <c r="B75" s="194" t="s">
        <v>1561</v>
      </c>
      <c r="C75" s="194" t="s">
        <v>1121</v>
      </c>
      <c r="D75" s="194" t="s">
        <v>851</v>
      </c>
      <c r="E75" s="195" t="n">
        <v>850000</v>
      </c>
      <c r="F75" s="195" t="n">
        <v>850000</v>
      </c>
    </row>
    <row outlineLevel="0" r="76">
      <c r="A76" s="193" t="s">
        <v>1247</v>
      </c>
      <c r="B76" s="194" t="s">
        <v>1561</v>
      </c>
      <c r="C76" s="194" t="s">
        <v>1248</v>
      </c>
      <c r="D76" s="194" t="s">
        <v>851</v>
      </c>
      <c r="E76" s="195" t="n">
        <v>850000</v>
      </c>
      <c r="F76" s="195" t="n">
        <v>850000</v>
      </c>
    </row>
    <row outlineLevel="0" r="77">
      <c r="A77" s="193" t="s">
        <v>1211</v>
      </c>
      <c r="B77" s="194" t="s">
        <v>1561</v>
      </c>
      <c r="C77" s="194" t="s">
        <v>1248</v>
      </c>
      <c r="D77" s="194" t="s">
        <v>1212</v>
      </c>
      <c r="E77" s="195" t="n">
        <v>850000</v>
      </c>
      <c r="F77" s="195" t="n">
        <v>850000</v>
      </c>
    </row>
    <row outlineLevel="0" r="78">
      <c r="A78" s="193" t="s">
        <v>1219</v>
      </c>
      <c r="B78" s="194" t="s">
        <v>1561</v>
      </c>
      <c r="C78" s="194" t="s">
        <v>1248</v>
      </c>
      <c r="D78" s="194" t="s">
        <v>1220</v>
      </c>
      <c r="E78" s="195" t="n">
        <v>850000</v>
      </c>
      <c r="F78" s="195" t="n">
        <v>850000</v>
      </c>
    </row>
    <row ht="102" outlineLevel="0" r="79">
      <c r="A79" s="193" t="s">
        <v>1538</v>
      </c>
      <c r="B79" s="194" t="s">
        <v>1539</v>
      </c>
      <c r="C79" s="194" t="s">
        <v>851</v>
      </c>
      <c r="D79" s="194" t="s">
        <v>851</v>
      </c>
      <c r="E79" s="195" t="n">
        <v>15752100</v>
      </c>
      <c r="F79" s="195" t="n">
        <v>15752100</v>
      </c>
    </row>
    <row ht="38.25" outlineLevel="0" r="80">
      <c r="A80" s="193" t="s">
        <v>1120</v>
      </c>
      <c r="B80" s="194" t="s">
        <v>1539</v>
      </c>
      <c r="C80" s="194" t="s">
        <v>1121</v>
      </c>
      <c r="D80" s="194" t="s">
        <v>851</v>
      </c>
      <c r="E80" s="195" t="n">
        <v>15752100</v>
      </c>
      <c r="F80" s="195" t="n">
        <v>15752100</v>
      </c>
    </row>
    <row outlineLevel="0" r="81">
      <c r="A81" s="193" t="s">
        <v>1247</v>
      </c>
      <c r="B81" s="194" t="s">
        <v>1539</v>
      </c>
      <c r="C81" s="194" t="s">
        <v>1248</v>
      </c>
      <c r="D81" s="194" t="s">
        <v>851</v>
      </c>
      <c r="E81" s="195" t="n">
        <v>15752100</v>
      </c>
      <c r="F81" s="195" t="n">
        <v>15752100</v>
      </c>
    </row>
    <row outlineLevel="0" r="82">
      <c r="A82" s="193" t="s">
        <v>1211</v>
      </c>
      <c r="B82" s="194" t="s">
        <v>1539</v>
      </c>
      <c r="C82" s="194" t="s">
        <v>1248</v>
      </c>
      <c r="D82" s="194" t="s">
        <v>1212</v>
      </c>
      <c r="E82" s="195" t="n">
        <v>15752100</v>
      </c>
      <c r="F82" s="195" t="n">
        <v>15752100</v>
      </c>
    </row>
    <row outlineLevel="0" r="83">
      <c r="A83" s="193" t="s">
        <v>1243</v>
      </c>
      <c r="B83" s="194" t="s">
        <v>1539</v>
      </c>
      <c r="C83" s="194" t="s">
        <v>1248</v>
      </c>
      <c r="D83" s="194" t="s">
        <v>1244</v>
      </c>
      <c r="E83" s="195" t="n">
        <v>15752100</v>
      </c>
      <c r="F83" s="195" t="n">
        <v>15752100</v>
      </c>
    </row>
    <row ht="191.25" outlineLevel="0" r="84">
      <c r="A84" s="193" t="s">
        <v>1479</v>
      </c>
      <c r="B84" s="194" t="s">
        <v>1480</v>
      </c>
      <c r="C84" s="194" t="s">
        <v>851</v>
      </c>
      <c r="D84" s="194" t="s">
        <v>851</v>
      </c>
      <c r="E84" s="195" t="n">
        <v>2608000</v>
      </c>
      <c r="F84" s="195" t="n">
        <v>2608000</v>
      </c>
    </row>
    <row ht="76.5" outlineLevel="0" r="85">
      <c r="A85" s="193" t="s">
        <v>862</v>
      </c>
      <c r="B85" s="194" t="s">
        <v>1480</v>
      </c>
      <c r="C85" s="194" t="s">
        <v>505</v>
      </c>
      <c r="D85" s="194" t="s">
        <v>851</v>
      </c>
      <c r="E85" s="195" t="n">
        <v>390000</v>
      </c>
      <c r="F85" s="195" t="n">
        <v>390000</v>
      </c>
    </row>
    <row ht="25.5" outlineLevel="0" r="86">
      <c r="A86" s="193" t="s">
        <v>981</v>
      </c>
      <c r="B86" s="194" t="s">
        <v>1480</v>
      </c>
      <c r="C86" s="194" t="s">
        <v>483</v>
      </c>
      <c r="D86" s="194" t="s">
        <v>851</v>
      </c>
      <c r="E86" s="195" t="n">
        <v>390000</v>
      </c>
      <c r="F86" s="195" t="n">
        <v>390000</v>
      </c>
    </row>
    <row outlineLevel="0" r="87">
      <c r="A87" s="193" t="s">
        <v>1211</v>
      </c>
      <c r="B87" s="194" t="s">
        <v>1480</v>
      </c>
      <c r="C87" s="194" t="s">
        <v>483</v>
      </c>
      <c r="D87" s="194" t="s">
        <v>1212</v>
      </c>
      <c r="E87" s="195" t="n">
        <v>390000</v>
      </c>
      <c r="F87" s="195" t="n">
        <v>390000</v>
      </c>
    </row>
    <row outlineLevel="0" r="88">
      <c r="A88" s="193" t="s">
        <v>1471</v>
      </c>
      <c r="B88" s="194" t="s">
        <v>1480</v>
      </c>
      <c r="C88" s="194" t="s">
        <v>483</v>
      </c>
      <c r="D88" s="194" t="s">
        <v>1472</v>
      </c>
      <c r="E88" s="195" t="n">
        <v>390000</v>
      </c>
      <c r="F88" s="195" t="n">
        <v>390000</v>
      </c>
    </row>
    <row ht="38.25" outlineLevel="0" r="89">
      <c r="A89" s="193" t="s">
        <v>872</v>
      </c>
      <c r="B89" s="194" t="s">
        <v>1480</v>
      </c>
      <c r="C89" s="194" t="s">
        <v>873</v>
      </c>
      <c r="D89" s="194" t="s">
        <v>851</v>
      </c>
      <c r="E89" s="195" t="n">
        <v>2218000</v>
      </c>
      <c r="F89" s="195" t="n">
        <v>2218000</v>
      </c>
    </row>
    <row ht="38.25" outlineLevel="0" r="90">
      <c r="A90" s="193" t="s">
        <v>874</v>
      </c>
      <c r="B90" s="194" t="s">
        <v>1480</v>
      </c>
      <c r="C90" s="194" t="s">
        <v>875</v>
      </c>
      <c r="D90" s="194" t="s">
        <v>851</v>
      </c>
      <c r="E90" s="195" t="n">
        <v>2218000</v>
      </c>
      <c r="F90" s="195" t="n">
        <v>2218000</v>
      </c>
    </row>
    <row outlineLevel="0" r="91">
      <c r="A91" s="193" t="s">
        <v>1211</v>
      </c>
      <c r="B91" s="194" t="s">
        <v>1480</v>
      </c>
      <c r="C91" s="194" t="s">
        <v>875</v>
      </c>
      <c r="D91" s="194" t="s">
        <v>1212</v>
      </c>
      <c r="E91" s="195" t="n">
        <v>2218000</v>
      </c>
      <c r="F91" s="195" t="n">
        <v>2218000</v>
      </c>
    </row>
    <row outlineLevel="0" r="92">
      <c r="A92" s="193" t="s">
        <v>1471</v>
      </c>
      <c r="B92" s="194" t="s">
        <v>1480</v>
      </c>
      <c r="C92" s="194" t="s">
        <v>875</v>
      </c>
      <c r="D92" s="194" t="s">
        <v>1472</v>
      </c>
      <c r="E92" s="195" t="n">
        <v>2218000</v>
      </c>
      <c r="F92" s="195" t="n">
        <v>2218000</v>
      </c>
    </row>
    <row ht="178.5" outlineLevel="0" r="93">
      <c r="A93" s="193" t="s">
        <v>1546</v>
      </c>
      <c r="B93" s="194" t="s">
        <v>1547</v>
      </c>
      <c r="C93" s="194" t="s">
        <v>851</v>
      </c>
      <c r="D93" s="194" t="s">
        <v>851</v>
      </c>
      <c r="E93" s="195" t="n">
        <v>78700</v>
      </c>
      <c r="F93" s="195" t="n">
        <v>78700</v>
      </c>
    </row>
    <row ht="38.25" outlineLevel="0" r="94">
      <c r="A94" s="193" t="s">
        <v>1120</v>
      </c>
      <c r="B94" s="194" t="s">
        <v>1547</v>
      </c>
      <c r="C94" s="194" t="s">
        <v>1121</v>
      </c>
      <c r="D94" s="194" t="s">
        <v>851</v>
      </c>
      <c r="E94" s="195" t="n">
        <v>78700</v>
      </c>
      <c r="F94" s="195" t="n">
        <v>78700</v>
      </c>
    </row>
    <row outlineLevel="0" r="95">
      <c r="A95" s="193" t="s">
        <v>1247</v>
      </c>
      <c r="B95" s="194" t="s">
        <v>1547</v>
      </c>
      <c r="C95" s="194" t="s">
        <v>1248</v>
      </c>
      <c r="D95" s="194" t="s">
        <v>851</v>
      </c>
      <c r="E95" s="195" t="n">
        <v>78700</v>
      </c>
      <c r="F95" s="195" t="n">
        <v>78700</v>
      </c>
    </row>
    <row outlineLevel="0" r="96">
      <c r="A96" s="193" t="s">
        <v>1211</v>
      </c>
      <c r="B96" s="194" t="s">
        <v>1547</v>
      </c>
      <c r="C96" s="194" t="s">
        <v>1248</v>
      </c>
      <c r="D96" s="194" t="s">
        <v>1212</v>
      </c>
      <c r="E96" s="195" t="n">
        <v>78700</v>
      </c>
      <c r="F96" s="195" t="n">
        <v>78700</v>
      </c>
    </row>
    <row outlineLevel="0" r="97">
      <c r="A97" s="193" t="s">
        <v>1243</v>
      </c>
      <c r="B97" s="194" t="s">
        <v>1547</v>
      </c>
      <c r="C97" s="194" t="s">
        <v>1248</v>
      </c>
      <c r="D97" s="194" t="s">
        <v>1244</v>
      </c>
      <c r="E97" s="195" t="n">
        <v>78700</v>
      </c>
      <c r="F97" s="195" t="n">
        <v>78700</v>
      </c>
    </row>
    <row ht="140.25" outlineLevel="0" r="98">
      <c r="A98" s="193" t="s">
        <v>1451</v>
      </c>
      <c r="B98" s="194" t="s">
        <v>1452</v>
      </c>
      <c r="C98" s="194" t="s">
        <v>851</v>
      </c>
      <c r="D98" s="194" t="s">
        <v>851</v>
      </c>
      <c r="E98" s="195" t="n">
        <v>839000</v>
      </c>
      <c r="F98" s="195" t="n">
        <v>839000</v>
      </c>
    </row>
    <row ht="76.5" outlineLevel="0" r="99">
      <c r="A99" s="193" t="s">
        <v>862</v>
      </c>
      <c r="B99" s="194" t="s">
        <v>1452</v>
      </c>
      <c r="C99" s="194" t="s">
        <v>505</v>
      </c>
      <c r="D99" s="194" t="s">
        <v>851</v>
      </c>
      <c r="E99" s="195" t="n">
        <v>839000</v>
      </c>
      <c r="F99" s="195" t="n">
        <v>839000</v>
      </c>
    </row>
    <row ht="25.5" outlineLevel="0" r="100">
      <c r="A100" s="193" t="s">
        <v>981</v>
      </c>
      <c r="B100" s="194" t="s">
        <v>1452</v>
      </c>
      <c r="C100" s="194" t="s">
        <v>483</v>
      </c>
      <c r="D100" s="194" t="s">
        <v>851</v>
      </c>
      <c r="E100" s="195" t="n">
        <v>839000</v>
      </c>
      <c r="F100" s="195" t="n">
        <v>839000</v>
      </c>
    </row>
    <row outlineLevel="0" r="101">
      <c r="A101" s="193" t="s">
        <v>1211</v>
      </c>
      <c r="B101" s="194" t="s">
        <v>1452</v>
      </c>
      <c r="C101" s="194" t="s">
        <v>483</v>
      </c>
      <c r="D101" s="194" t="s">
        <v>1212</v>
      </c>
      <c r="E101" s="195" t="n">
        <v>839000</v>
      </c>
      <c r="F101" s="195" t="n">
        <v>839000</v>
      </c>
    </row>
    <row outlineLevel="0" r="102">
      <c r="A102" s="193" t="s">
        <v>1213</v>
      </c>
      <c r="B102" s="194" t="s">
        <v>1452</v>
      </c>
      <c r="C102" s="194" t="s">
        <v>483</v>
      </c>
      <c r="D102" s="194" t="s">
        <v>1214</v>
      </c>
      <c r="E102" s="195" t="n">
        <v>839000</v>
      </c>
      <c r="F102" s="195" t="n">
        <v>839000</v>
      </c>
    </row>
    <row ht="165.75" outlineLevel="0" r="103">
      <c r="A103" s="193" t="s">
        <v>1483</v>
      </c>
      <c r="B103" s="194" t="s">
        <v>1484</v>
      </c>
      <c r="C103" s="194" t="s">
        <v>851</v>
      </c>
      <c r="D103" s="194" t="s">
        <v>851</v>
      </c>
      <c r="E103" s="195" t="n">
        <v>960000</v>
      </c>
      <c r="F103" s="195" t="n">
        <v>960000</v>
      </c>
    </row>
    <row ht="76.5" outlineLevel="0" r="104">
      <c r="A104" s="193" t="s">
        <v>862</v>
      </c>
      <c r="B104" s="194" t="s">
        <v>1484</v>
      </c>
      <c r="C104" s="194" t="s">
        <v>505</v>
      </c>
      <c r="D104" s="194" t="s">
        <v>851</v>
      </c>
      <c r="E104" s="195" t="n">
        <v>960000</v>
      </c>
      <c r="F104" s="195" t="n">
        <v>960000</v>
      </c>
    </row>
    <row ht="25.5" outlineLevel="0" r="105">
      <c r="A105" s="193" t="s">
        <v>981</v>
      </c>
      <c r="B105" s="194" t="s">
        <v>1484</v>
      </c>
      <c r="C105" s="194" t="s">
        <v>483</v>
      </c>
      <c r="D105" s="194" t="s">
        <v>851</v>
      </c>
      <c r="E105" s="195" t="n">
        <v>960000</v>
      </c>
      <c r="F105" s="195" t="n">
        <v>960000</v>
      </c>
    </row>
    <row outlineLevel="0" r="106">
      <c r="A106" s="193" t="s">
        <v>1211</v>
      </c>
      <c r="B106" s="194" t="s">
        <v>1484</v>
      </c>
      <c r="C106" s="194" t="s">
        <v>483</v>
      </c>
      <c r="D106" s="194" t="s">
        <v>1212</v>
      </c>
      <c r="E106" s="195" t="n">
        <v>960000</v>
      </c>
      <c r="F106" s="195" t="n">
        <v>960000</v>
      </c>
    </row>
    <row outlineLevel="0" r="107">
      <c r="A107" s="193" t="s">
        <v>1471</v>
      </c>
      <c r="B107" s="194" t="s">
        <v>1484</v>
      </c>
      <c r="C107" s="194" t="s">
        <v>483</v>
      </c>
      <c r="D107" s="194" t="s">
        <v>1472</v>
      </c>
      <c r="E107" s="195" t="n">
        <v>960000</v>
      </c>
      <c r="F107" s="195" t="n">
        <v>960000</v>
      </c>
    </row>
    <row ht="153" outlineLevel="0" r="108">
      <c r="A108" s="193" t="s">
        <v>1548</v>
      </c>
      <c r="B108" s="194" t="s">
        <v>1549</v>
      </c>
      <c r="C108" s="194" t="s">
        <v>851</v>
      </c>
      <c r="D108" s="194" t="s">
        <v>851</v>
      </c>
      <c r="E108" s="195" t="n">
        <v>570000</v>
      </c>
      <c r="F108" s="195" t="n">
        <v>570000</v>
      </c>
    </row>
    <row ht="38.25" outlineLevel="0" r="109">
      <c r="A109" s="193" t="s">
        <v>1120</v>
      </c>
      <c r="B109" s="194" t="s">
        <v>1549</v>
      </c>
      <c r="C109" s="194" t="s">
        <v>1121</v>
      </c>
      <c r="D109" s="194" t="s">
        <v>851</v>
      </c>
      <c r="E109" s="195" t="n">
        <v>570000</v>
      </c>
      <c r="F109" s="195" t="n">
        <v>570000</v>
      </c>
    </row>
    <row outlineLevel="0" r="110">
      <c r="A110" s="193" t="s">
        <v>1247</v>
      </c>
      <c r="B110" s="194" t="s">
        <v>1549</v>
      </c>
      <c r="C110" s="194" t="s">
        <v>1248</v>
      </c>
      <c r="D110" s="194" t="s">
        <v>851</v>
      </c>
      <c r="E110" s="195" t="n">
        <v>570000</v>
      </c>
      <c r="F110" s="195" t="n">
        <v>570000</v>
      </c>
    </row>
    <row outlineLevel="0" r="111">
      <c r="A111" s="193" t="s">
        <v>1211</v>
      </c>
      <c r="B111" s="194" t="s">
        <v>1549</v>
      </c>
      <c r="C111" s="194" t="s">
        <v>1248</v>
      </c>
      <c r="D111" s="194" t="s">
        <v>1212</v>
      </c>
      <c r="E111" s="195" t="n">
        <v>570000</v>
      </c>
      <c r="F111" s="195" t="n">
        <v>570000</v>
      </c>
    </row>
    <row outlineLevel="0" r="112">
      <c r="A112" s="193" t="s">
        <v>1243</v>
      </c>
      <c r="B112" s="194" t="s">
        <v>1549</v>
      </c>
      <c r="C112" s="194" t="s">
        <v>1248</v>
      </c>
      <c r="D112" s="194" t="s">
        <v>1244</v>
      </c>
      <c r="E112" s="195" t="n">
        <v>570000</v>
      </c>
      <c r="F112" s="195" t="n">
        <v>570000</v>
      </c>
    </row>
    <row ht="153" outlineLevel="0" r="113">
      <c r="A113" s="193" t="s">
        <v>1740</v>
      </c>
      <c r="B113" s="194" t="s">
        <v>1741</v>
      </c>
      <c r="C113" s="194" t="s">
        <v>851</v>
      </c>
      <c r="D113" s="194" t="s">
        <v>851</v>
      </c>
      <c r="E113" s="195" t="n">
        <v>93000</v>
      </c>
      <c r="F113" s="195" t="n">
        <v>93000</v>
      </c>
    </row>
    <row ht="38.25" outlineLevel="0" r="114">
      <c r="A114" s="193" t="s">
        <v>1120</v>
      </c>
      <c r="B114" s="194" t="s">
        <v>1741</v>
      </c>
      <c r="C114" s="194" t="s">
        <v>1121</v>
      </c>
      <c r="D114" s="194" t="s">
        <v>851</v>
      </c>
      <c r="E114" s="195" t="n">
        <v>93000</v>
      </c>
      <c r="F114" s="195" t="n">
        <v>93000</v>
      </c>
    </row>
    <row outlineLevel="0" r="115">
      <c r="A115" s="193" t="s">
        <v>1247</v>
      </c>
      <c r="B115" s="194" t="s">
        <v>1741</v>
      </c>
      <c r="C115" s="194" t="s">
        <v>1248</v>
      </c>
      <c r="D115" s="194" t="s">
        <v>851</v>
      </c>
      <c r="E115" s="195" t="n">
        <v>93000</v>
      </c>
      <c r="F115" s="195" t="n">
        <v>93000</v>
      </c>
    </row>
    <row outlineLevel="0" r="116">
      <c r="A116" s="193" t="s">
        <v>1211</v>
      </c>
      <c r="B116" s="194" t="s">
        <v>1741</v>
      </c>
      <c r="C116" s="194" t="s">
        <v>1248</v>
      </c>
      <c r="D116" s="194" t="s">
        <v>1212</v>
      </c>
      <c r="E116" s="195" t="n">
        <v>93000</v>
      </c>
      <c r="F116" s="195" t="n">
        <v>93000</v>
      </c>
    </row>
    <row outlineLevel="0" r="117">
      <c r="A117" s="193" t="s">
        <v>1219</v>
      </c>
      <c r="B117" s="194" t="s">
        <v>1741</v>
      </c>
      <c r="C117" s="194" t="s">
        <v>1248</v>
      </c>
      <c r="D117" s="194" t="s">
        <v>1220</v>
      </c>
      <c r="E117" s="195" t="n">
        <v>93000</v>
      </c>
      <c r="F117" s="195" t="n">
        <v>93000</v>
      </c>
    </row>
    <row ht="153" outlineLevel="0" r="118">
      <c r="A118" s="193" t="s">
        <v>1453</v>
      </c>
      <c r="B118" s="194" t="s">
        <v>1454</v>
      </c>
      <c r="C118" s="194" t="s">
        <v>851</v>
      </c>
      <c r="D118" s="194" t="s">
        <v>851</v>
      </c>
      <c r="E118" s="195" t="n">
        <v>42387100</v>
      </c>
      <c r="F118" s="195" t="n">
        <v>42387100</v>
      </c>
    </row>
    <row ht="38.25" outlineLevel="0" r="119">
      <c r="A119" s="193" t="s">
        <v>872</v>
      </c>
      <c r="B119" s="194" t="s">
        <v>1454</v>
      </c>
      <c r="C119" s="194" t="s">
        <v>873</v>
      </c>
      <c r="D119" s="194" t="s">
        <v>851</v>
      </c>
      <c r="E119" s="195" t="n">
        <v>42387100</v>
      </c>
      <c r="F119" s="195" t="n">
        <v>42387100</v>
      </c>
    </row>
    <row ht="38.25" outlineLevel="0" r="120">
      <c r="A120" s="193" t="s">
        <v>874</v>
      </c>
      <c r="B120" s="194" t="s">
        <v>1454</v>
      </c>
      <c r="C120" s="194" t="s">
        <v>875</v>
      </c>
      <c r="D120" s="194" t="s">
        <v>851</v>
      </c>
      <c r="E120" s="195" t="n">
        <v>42387100</v>
      </c>
      <c r="F120" s="195" t="n">
        <v>42387100</v>
      </c>
    </row>
    <row outlineLevel="0" r="121">
      <c r="A121" s="193" t="s">
        <v>1211</v>
      </c>
      <c r="B121" s="194" t="s">
        <v>1454</v>
      </c>
      <c r="C121" s="194" t="s">
        <v>875</v>
      </c>
      <c r="D121" s="194" t="s">
        <v>1212</v>
      </c>
      <c r="E121" s="195" t="n">
        <v>42387100</v>
      </c>
      <c r="F121" s="195" t="n">
        <v>42387100</v>
      </c>
    </row>
    <row outlineLevel="0" r="122">
      <c r="A122" s="193" t="s">
        <v>1213</v>
      </c>
      <c r="B122" s="194" t="s">
        <v>1454</v>
      </c>
      <c r="C122" s="194" t="s">
        <v>875</v>
      </c>
      <c r="D122" s="194" t="s">
        <v>1214</v>
      </c>
      <c r="E122" s="195" t="n">
        <v>42387100</v>
      </c>
      <c r="F122" s="195" t="n">
        <v>42387100</v>
      </c>
    </row>
    <row ht="178.5" outlineLevel="0" r="123">
      <c r="A123" s="193" t="s">
        <v>1485</v>
      </c>
      <c r="B123" s="194" t="s">
        <v>1486</v>
      </c>
      <c r="C123" s="194" t="s">
        <v>851</v>
      </c>
      <c r="D123" s="194" t="s">
        <v>851</v>
      </c>
      <c r="E123" s="195" t="n">
        <v>105225478</v>
      </c>
      <c r="F123" s="195" t="n">
        <v>105225478</v>
      </c>
    </row>
    <row ht="38.25" outlineLevel="0" r="124">
      <c r="A124" s="193" t="s">
        <v>872</v>
      </c>
      <c r="B124" s="194" t="s">
        <v>1486</v>
      </c>
      <c r="C124" s="194" t="s">
        <v>873</v>
      </c>
      <c r="D124" s="194" t="s">
        <v>851</v>
      </c>
      <c r="E124" s="195" t="n">
        <v>105225478</v>
      </c>
      <c r="F124" s="195" t="n">
        <v>105225478</v>
      </c>
    </row>
    <row ht="38.25" outlineLevel="0" r="125">
      <c r="A125" s="193" t="s">
        <v>874</v>
      </c>
      <c r="B125" s="194" t="s">
        <v>1486</v>
      </c>
      <c r="C125" s="194" t="s">
        <v>875</v>
      </c>
      <c r="D125" s="194" t="s">
        <v>851</v>
      </c>
      <c r="E125" s="195" t="n">
        <v>105225478</v>
      </c>
      <c r="F125" s="195" t="n">
        <v>105225478</v>
      </c>
    </row>
    <row outlineLevel="0" r="126">
      <c r="A126" s="193" t="s">
        <v>1211</v>
      </c>
      <c r="B126" s="194" t="s">
        <v>1486</v>
      </c>
      <c r="C126" s="194" t="s">
        <v>875</v>
      </c>
      <c r="D126" s="194" t="s">
        <v>1212</v>
      </c>
      <c r="E126" s="195" t="n">
        <v>105225478</v>
      </c>
      <c r="F126" s="195" t="n">
        <v>105225478</v>
      </c>
    </row>
    <row outlineLevel="0" r="127">
      <c r="A127" s="193" t="s">
        <v>1471</v>
      </c>
      <c r="B127" s="194" t="s">
        <v>1486</v>
      </c>
      <c r="C127" s="194" t="s">
        <v>875</v>
      </c>
      <c r="D127" s="194" t="s">
        <v>1472</v>
      </c>
      <c r="E127" s="195" t="n">
        <v>105225478</v>
      </c>
      <c r="F127" s="195" t="n">
        <v>105225478</v>
      </c>
    </row>
    <row ht="165.75" outlineLevel="0" r="128">
      <c r="A128" s="193" t="s">
        <v>1550</v>
      </c>
      <c r="B128" s="194" t="s">
        <v>1551</v>
      </c>
      <c r="C128" s="194" t="s">
        <v>851</v>
      </c>
      <c r="D128" s="194" t="s">
        <v>851</v>
      </c>
      <c r="E128" s="195" t="n">
        <v>2963352</v>
      </c>
      <c r="F128" s="195" t="n">
        <v>2963352</v>
      </c>
    </row>
    <row ht="38.25" outlineLevel="0" r="129">
      <c r="A129" s="193" t="s">
        <v>1120</v>
      </c>
      <c r="B129" s="194" t="s">
        <v>1551</v>
      </c>
      <c r="C129" s="194" t="s">
        <v>1121</v>
      </c>
      <c r="D129" s="194" t="s">
        <v>851</v>
      </c>
      <c r="E129" s="195" t="n">
        <v>2963352</v>
      </c>
      <c r="F129" s="195" t="n">
        <v>2963352</v>
      </c>
    </row>
    <row outlineLevel="0" r="130">
      <c r="A130" s="193" t="s">
        <v>1247</v>
      </c>
      <c r="B130" s="194" t="s">
        <v>1551</v>
      </c>
      <c r="C130" s="194" t="s">
        <v>1248</v>
      </c>
      <c r="D130" s="194" t="s">
        <v>851</v>
      </c>
      <c r="E130" s="195" t="n">
        <v>2963352</v>
      </c>
      <c r="F130" s="195" t="n">
        <v>2963352</v>
      </c>
    </row>
    <row outlineLevel="0" r="131">
      <c r="A131" s="193" t="s">
        <v>1211</v>
      </c>
      <c r="B131" s="194" t="s">
        <v>1551</v>
      </c>
      <c r="C131" s="194" t="s">
        <v>1248</v>
      </c>
      <c r="D131" s="194" t="s">
        <v>1212</v>
      </c>
      <c r="E131" s="195" t="n">
        <v>2438256</v>
      </c>
      <c r="F131" s="195" t="n">
        <v>2438256</v>
      </c>
    </row>
    <row outlineLevel="0" r="132">
      <c r="A132" s="193" t="s">
        <v>1243</v>
      </c>
      <c r="B132" s="194" t="s">
        <v>1551</v>
      </c>
      <c r="C132" s="194" t="s">
        <v>1248</v>
      </c>
      <c r="D132" s="194" t="s">
        <v>1244</v>
      </c>
      <c r="E132" s="195" t="n">
        <v>2438256</v>
      </c>
      <c r="F132" s="195" t="n">
        <v>2438256</v>
      </c>
    </row>
    <row outlineLevel="0" r="133">
      <c r="A133" s="193" t="s">
        <v>1231</v>
      </c>
      <c r="B133" s="194" t="s">
        <v>1551</v>
      </c>
      <c r="C133" s="194" t="s">
        <v>1248</v>
      </c>
      <c r="D133" s="194" t="s">
        <v>1232</v>
      </c>
      <c r="E133" s="195" t="n">
        <v>525096</v>
      </c>
      <c r="F133" s="195" t="n">
        <v>525096</v>
      </c>
    </row>
    <row outlineLevel="0" r="134">
      <c r="A134" s="193" t="s">
        <v>1392</v>
      </c>
      <c r="B134" s="194" t="s">
        <v>1551</v>
      </c>
      <c r="C134" s="194" t="s">
        <v>1248</v>
      </c>
      <c r="D134" s="194" t="s">
        <v>1393</v>
      </c>
      <c r="E134" s="195" t="n">
        <v>525096</v>
      </c>
      <c r="F134" s="195" t="n">
        <v>525096</v>
      </c>
    </row>
    <row ht="165.75" outlineLevel="0" r="135">
      <c r="A135" s="193" t="s">
        <v>1562</v>
      </c>
      <c r="B135" s="194" t="s">
        <v>1563</v>
      </c>
      <c r="C135" s="194" t="s">
        <v>851</v>
      </c>
      <c r="D135" s="194" t="s">
        <v>851</v>
      </c>
      <c r="E135" s="195" t="n">
        <v>59000</v>
      </c>
      <c r="F135" s="195" t="n">
        <v>59000</v>
      </c>
    </row>
    <row ht="38.25" outlineLevel="0" r="136">
      <c r="A136" s="193" t="s">
        <v>1120</v>
      </c>
      <c r="B136" s="194" t="s">
        <v>1563</v>
      </c>
      <c r="C136" s="194" t="s">
        <v>1121</v>
      </c>
      <c r="D136" s="194" t="s">
        <v>851</v>
      </c>
      <c r="E136" s="195" t="n">
        <v>59000</v>
      </c>
      <c r="F136" s="195" t="n">
        <v>59000</v>
      </c>
    </row>
    <row outlineLevel="0" r="137">
      <c r="A137" s="193" t="s">
        <v>1247</v>
      </c>
      <c r="B137" s="194" t="s">
        <v>1563</v>
      </c>
      <c r="C137" s="194" t="s">
        <v>1248</v>
      </c>
      <c r="D137" s="194" t="s">
        <v>851</v>
      </c>
      <c r="E137" s="195" t="n">
        <v>59000</v>
      </c>
      <c r="F137" s="195" t="n">
        <v>59000</v>
      </c>
    </row>
    <row outlineLevel="0" r="138">
      <c r="A138" s="193" t="s">
        <v>1211</v>
      </c>
      <c r="B138" s="194" t="s">
        <v>1563</v>
      </c>
      <c r="C138" s="194" t="s">
        <v>1248</v>
      </c>
      <c r="D138" s="194" t="s">
        <v>1212</v>
      </c>
      <c r="E138" s="195" t="n">
        <v>59000</v>
      </c>
      <c r="F138" s="195" t="n">
        <v>59000</v>
      </c>
    </row>
    <row outlineLevel="0" r="139">
      <c r="A139" s="193" t="s">
        <v>1219</v>
      </c>
      <c r="B139" s="194" t="s">
        <v>1563</v>
      </c>
      <c r="C139" s="194" t="s">
        <v>1248</v>
      </c>
      <c r="D139" s="194" t="s">
        <v>1220</v>
      </c>
      <c r="E139" s="195" t="n">
        <v>59000</v>
      </c>
      <c r="F139" s="195" t="n">
        <v>59000</v>
      </c>
    </row>
    <row ht="165.75" outlineLevel="0" r="140">
      <c r="A140" s="193" t="s">
        <v>1455</v>
      </c>
      <c r="B140" s="194" t="s">
        <v>1456</v>
      </c>
      <c r="C140" s="194" t="s">
        <v>851</v>
      </c>
      <c r="D140" s="194" t="s">
        <v>851</v>
      </c>
      <c r="E140" s="195" t="n">
        <v>874300</v>
      </c>
      <c r="F140" s="195" t="n">
        <v>874300</v>
      </c>
    </row>
    <row ht="38.25" outlineLevel="0" r="141">
      <c r="A141" s="193" t="s">
        <v>872</v>
      </c>
      <c r="B141" s="194" t="s">
        <v>1456</v>
      </c>
      <c r="C141" s="194" t="s">
        <v>873</v>
      </c>
      <c r="D141" s="194" t="s">
        <v>851</v>
      </c>
      <c r="E141" s="195" t="n">
        <v>874300</v>
      </c>
      <c r="F141" s="195" t="n">
        <v>874300</v>
      </c>
    </row>
    <row ht="38.25" outlineLevel="0" r="142">
      <c r="A142" s="193" t="s">
        <v>874</v>
      </c>
      <c r="B142" s="194" t="s">
        <v>1456</v>
      </c>
      <c r="C142" s="194" t="s">
        <v>875</v>
      </c>
      <c r="D142" s="194" t="s">
        <v>851</v>
      </c>
      <c r="E142" s="195" t="n">
        <v>874300</v>
      </c>
      <c r="F142" s="195" t="n">
        <v>874300</v>
      </c>
    </row>
    <row outlineLevel="0" r="143">
      <c r="A143" s="193" t="s">
        <v>1211</v>
      </c>
      <c r="B143" s="194" t="s">
        <v>1456</v>
      </c>
      <c r="C143" s="194" t="s">
        <v>875</v>
      </c>
      <c r="D143" s="194" t="s">
        <v>1212</v>
      </c>
      <c r="E143" s="195" t="n">
        <v>874300</v>
      </c>
      <c r="F143" s="195" t="n">
        <v>874300</v>
      </c>
    </row>
    <row outlineLevel="0" r="144">
      <c r="A144" s="193" t="s">
        <v>1213</v>
      </c>
      <c r="B144" s="194" t="s">
        <v>1456</v>
      </c>
      <c r="C144" s="194" t="s">
        <v>875</v>
      </c>
      <c r="D144" s="194" t="s">
        <v>1214</v>
      </c>
      <c r="E144" s="195" t="n">
        <v>874300</v>
      </c>
      <c r="F144" s="195" t="n">
        <v>874300</v>
      </c>
    </row>
    <row ht="178.5" outlineLevel="0" r="145">
      <c r="A145" s="193" t="s">
        <v>1487</v>
      </c>
      <c r="B145" s="194" t="s">
        <v>1488</v>
      </c>
      <c r="C145" s="194" t="s">
        <v>851</v>
      </c>
      <c r="D145" s="194" t="s">
        <v>851</v>
      </c>
      <c r="E145" s="195" t="n">
        <v>1351700</v>
      </c>
      <c r="F145" s="195" t="n">
        <v>1351700</v>
      </c>
    </row>
    <row ht="38.25" outlineLevel="0" r="146">
      <c r="A146" s="193" t="s">
        <v>872</v>
      </c>
      <c r="B146" s="194" t="s">
        <v>1488</v>
      </c>
      <c r="C146" s="194" t="s">
        <v>873</v>
      </c>
      <c r="D146" s="194" t="s">
        <v>851</v>
      </c>
      <c r="E146" s="195" t="n">
        <v>1351700</v>
      </c>
      <c r="F146" s="195" t="n">
        <v>1351700</v>
      </c>
    </row>
    <row ht="38.25" outlineLevel="0" r="147">
      <c r="A147" s="193" t="s">
        <v>874</v>
      </c>
      <c r="B147" s="194" t="s">
        <v>1488</v>
      </c>
      <c r="C147" s="194" t="s">
        <v>875</v>
      </c>
      <c r="D147" s="194" t="s">
        <v>851</v>
      </c>
      <c r="E147" s="195" t="n">
        <v>1351700</v>
      </c>
      <c r="F147" s="195" t="n">
        <v>1351700</v>
      </c>
    </row>
    <row outlineLevel="0" r="148">
      <c r="A148" s="193" t="s">
        <v>1211</v>
      </c>
      <c r="B148" s="194" t="s">
        <v>1488</v>
      </c>
      <c r="C148" s="194" t="s">
        <v>875</v>
      </c>
      <c r="D148" s="194" t="s">
        <v>1212</v>
      </c>
      <c r="E148" s="195" t="n">
        <v>1351700</v>
      </c>
      <c r="F148" s="195" t="n">
        <v>1351700</v>
      </c>
    </row>
    <row outlineLevel="0" r="149">
      <c r="A149" s="193" t="s">
        <v>1471</v>
      </c>
      <c r="B149" s="194" t="s">
        <v>1488</v>
      </c>
      <c r="C149" s="194" t="s">
        <v>875</v>
      </c>
      <c r="D149" s="194" t="s">
        <v>1472</v>
      </c>
      <c r="E149" s="195" t="n">
        <v>1351700</v>
      </c>
      <c r="F149" s="195" t="n">
        <v>1351700</v>
      </c>
    </row>
    <row ht="165.75" outlineLevel="0" r="150">
      <c r="A150" s="193" t="s">
        <v>1552</v>
      </c>
      <c r="B150" s="194" t="s">
        <v>1553</v>
      </c>
      <c r="C150" s="194" t="s">
        <v>851</v>
      </c>
      <c r="D150" s="194" t="s">
        <v>851</v>
      </c>
      <c r="E150" s="195" t="n">
        <v>37200</v>
      </c>
      <c r="F150" s="195" t="n">
        <v>37200</v>
      </c>
    </row>
    <row ht="38.25" outlineLevel="0" r="151">
      <c r="A151" s="193" t="s">
        <v>1120</v>
      </c>
      <c r="B151" s="194" t="s">
        <v>1553</v>
      </c>
      <c r="C151" s="194" t="s">
        <v>1121</v>
      </c>
      <c r="D151" s="194" t="s">
        <v>851</v>
      </c>
      <c r="E151" s="195" t="n">
        <v>37200</v>
      </c>
      <c r="F151" s="195" t="n">
        <v>37200</v>
      </c>
    </row>
    <row outlineLevel="0" r="152">
      <c r="A152" s="193" t="s">
        <v>1247</v>
      </c>
      <c r="B152" s="194" t="s">
        <v>1553</v>
      </c>
      <c r="C152" s="194" t="s">
        <v>1248</v>
      </c>
      <c r="D152" s="194" t="s">
        <v>851</v>
      </c>
      <c r="E152" s="195" t="n">
        <v>37200</v>
      </c>
      <c r="F152" s="195" t="n">
        <v>37200</v>
      </c>
    </row>
    <row outlineLevel="0" r="153">
      <c r="A153" s="193" t="s">
        <v>1211</v>
      </c>
      <c r="B153" s="194" t="s">
        <v>1553</v>
      </c>
      <c r="C153" s="194" t="s">
        <v>1248</v>
      </c>
      <c r="D153" s="194" t="s">
        <v>1212</v>
      </c>
      <c r="E153" s="195" t="n">
        <v>37200</v>
      </c>
      <c r="F153" s="195" t="n">
        <v>37200</v>
      </c>
    </row>
    <row outlineLevel="0" r="154">
      <c r="A154" s="193" t="s">
        <v>1243</v>
      </c>
      <c r="B154" s="194" t="s">
        <v>1553</v>
      </c>
      <c r="C154" s="194" t="s">
        <v>1248</v>
      </c>
      <c r="D154" s="194" t="s">
        <v>1244</v>
      </c>
      <c r="E154" s="195" t="n">
        <v>37200</v>
      </c>
      <c r="F154" s="195" t="n">
        <v>37200</v>
      </c>
    </row>
    <row ht="165.75" outlineLevel="0" r="155">
      <c r="A155" s="193" t="s">
        <v>1564</v>
      </c>
      <c r="B155" s="194" t="s">
        <v>1565</v>
      </c>
      <c r="C155" s="194" t="s">
        <v>851</v>
      </c>
      <c r="D155" s="194" t="s">
        <v>851</v>
      </c>
      <c r="E155" s="195" t="n">
        <v>47750</v>
      </c>
      <c r="F155" s="195" t="n">
        <v>47750</v>
      </c>
    </row>
    <row ht="38.25" outlineLevel="0" r="156">
      <c r="A156" s="193" t="s">
        <v>1120</v>
      </c>
      <c r="B156" s="194" t="s">
        <v>1565</v>
      </c>
      <c r="C156" s="194" t="s">
        <v>1121</v>
      </c>
      <c r="D156" s="194" t="s">
        <v>851</v>
      </c>
      <c r="E156" s="195" t="n">
        <v>47750</v>
      </c>
      <c r="F156" s="195" t="n">
        <v>47750</v>
      </c>
    </row>
    <row outlineLevel="0" r="157">
      <c r="A157" s="193" t="s">
        <v>1247</v>
      </c>
      <c r="B157" s="194" t="s">
        <v>1565</v>
      </c>
      <c r="C157" s="194" t="s">
        <v>1248</v>
      </c>
      <c r="D157" s="194" t="s">
        <v>851</v>
      </c>
      <c r="E157" s="195" t="n">
        <v>47750</v>
      </c>
      <c r="F157" s="195" t="n">
        <v>47750</v>
      </c>
    </row>
    <row outlineLevel="0" r="158">
      <c r="A158" s="193" t="s">
        <v>1211</v>
      </c>
      <c r="B158" s="194" t="s">
        <v>1565</v>
      </c>
      <c r="C158" s="194" t="s">
        <v>1248</v>
      </c>
      <c r="D158" s="194" t="s">
        <v>1212</v>
      </c>
      <c r="E158" s="195" t="n">
        <v>47750</v>
      </c>
      <c r="F158" s="195" t="n">
        <v>47750</v>
      </c>
    </row>
    <row outlineLevel="0" r="159">
      <c r="A159" s="193" t="s">
        <v>1219</v>
      </c>
      <c r="B159" s="194" t="s">
        <v>1565</v>
      </c>
      <c r="C159" s="194" t="s">
        <v>1248</v>
      </c>
      <c r="D159" s="194" t="s">
        <v>1220</v>
      </c>
      <c r="E159" s="195" t="n">
        <v>47750</v>
      </c>
      <c r="F159" s="195" t="n">
        <v>47750</v>
      </c>
    </row>
    <row ht="140.25" outlineLevel="0" r="160">
      <c r="A160" s="193" t="s">
        <v>1457</v>
      </c>
      <c r="B160" s="194" t="s">
        <v>1458</v>
      </c>
      <c r="C160" s="194" t="s">
        <v>851</v>
      </c>
      <c r="D160" s="194" t="s">
        <v>851</v>
      </c>
      <c r="E160" s="195" t="n">
        <v>41000000</v>
      </c>
      <c r="F160" s="195" t="n">
        <v>41000000</v>
      </c>
    </row>
    <row ht="38.25" outlineLevel="0" r="161">
      <c r="A161" s="193" t="s">
        <v>872</v>
      </c>
      <c r="B161" s="194" t="s">
        <v>1458</v>
      </c>
      <c r="C161" s="194" t="s">
        <v>873</v>
      </c>
      <c r="D161" s="194" t="s">
        <v>851</v>
      </c>
      <c r="E161" s="195" t="n">
        <v>41000000</v>
      </c>
      <c r="F161" s="195" t="n">
        <v>41000000</v>
      </c>
    </row>
    <row ht="38.25" outlineLevel="0" r="162">
      <c r="A162" s="193" t="s">
        <v>874</v>
      </c>
      <c r="B162" s="194" t="s">
        <v>1458</v>
      </c>
      <c r="C162" s="194" t="s">
        <v>875</v>
      </c>
      <c r="D162" s="194" t="s">
        <v>851</v>
      </c>
      <c r="E162" s="195" t="n">
        <v>41000000</v>
      </c>
      <c r="F162" s="195" t="n">
        <v>41000000</v>
      </c>
    </row>
    <row outlineLevel="0" r="163">
      <c r="A163" s="193" t="s">
        <v>1211</v>
      </c>
      <c r="B163" s="194" t="s">
        <v>1458</v>
      </c>
      <c r="C163" s="194" t="s">
        <v>875</v>
      </c>
      <c r="D163" s="194" t="s">
        <v>1212</v>
      </c>
      <c r="E163" s="195" t="n">
        <v>41000000</v>
      </c>
      <c r="F163" s="195" t="n">
        <v>41000000</v>
      </c>
    </row>
    <row outlineLevel="0" r="164">
      <c r="A164" s="193" t="s">
        <v>1213</v>
      </c>
      <c r="B164" s="194" t="s">
        <v>1458</v>
      </c>
      <c r="C164" s="194" t="s">
        <v>875</v>
      </c>
      <c r="D164" s="194" t="s">
        <v>1214</v>
      </c>
      <c r="E164" s="195" t="n">
        <v>41000000</v>
      </c>
      <c r="F164" s="195" t="n">
        <v>41000000</v>
      </c>
    </row>
    <row ht="153" outlineLevel="0" r="165">
      <c r="A165" s="193" t="s">
        <v>1489</v>
      </c>
      <c r="B165" s="194" t="s">
        <v>1490</v>
      </c>
      <c r="C165" s="194" t="s">
        <v>851</v>
      </c>
      <c r="D165" s="194" t="s">
        <v>851</v>
      </c>
      <c r="E165" s="195" t="n">
        <v>4705000</v>
      </c>
      <c r="F165" s="195" t="n">
        <v>4705000</v>
      </c>
    </row>
    <row ht="38.25" outlineLevel="0" r="166">
      <c r="A166" s="193" t="s">
        <v>872</v>
      </c>
      <c r="B166" s="194" t="s">
        <v>1490</v>
      </c>
      <c r="C166" s="194" t="s">
        <v>873</v>
      </c>
      <c r="D166" s="194" t="s">
        <v>851</v>
      </c>
      <c r="E166" s="195" t="n">
        <v>4705000</v>
      </c>
      <c r="F166" s="195" t="n">
        <v>4705000</v>
      </c>
    </row>
    <row ht="38.25" outlineLevel="0" r="167">
      <c r="A167" s="193" t="s">
        <v>874</v>
      </c>
      <c r="B167" s="194" t="s">
        <v>1490</v>
      </c>
      <c r="C167" s="194" t="s">
        <v>875</v>
      </c>
      <c r="D167" s="194" t="s">
        <v>851</v>
      </c>
      <c r="E167" s="195" t="n">
        <v>4705000</v>
      </c>
      <c r="F167" s="195" t="n">
        <v>4705000</v>
      </c>
    </row>
    <row outlineLevel="0" r="168">
      <c r="A168" s="193" t="s">
        <v>1211</v>
      </c>
      <c r="B168" s="194" t="s">
        <v>1490</v>
      </c>
      <c r="C168" s="194" t="s">
        <v>875</v>
      </c>
      <c r="D168" s="194" t="s">
        <v>1212</v>
      </c>
      <c r="E168" s="195" t="n">
        <v>4705000</v>
      </c>
      <c r="F168" s="195" t="n">
        <v>4705000</v>
      </c>
    </row>
    <row outlineLevel="0" r="169">
      <c r="A169" s="193" t="s">
        <v>1471</v>
      </c>
      <c r="B169" s="194" t="s">
        <v>1490</v>
      </c>
      <c r="C169" s="194" t="s">
        <v>875</v>
      </c>
      <c r="D169" s="194" t="s">
        <v>1472</v>
      </c>
      <c r="E169" s="195" t="n">
        <v>4705000</v>
      </c>
      <c r="F169" s="195" t="n">
        <v>4705000</v>
      </c>
    </row>
    <row ht="140.25" outlineLevel="0" r="170">
      <c r="A170" s="193" t="s">
        <v>1461</v>
      </c>
      <c r="B170" s="194" t="s">
        <v>1462</v>
      </c>
      <c r="C170" s="194" t="s">
        <v>851</v>
      </c>
      <c r="D170" s="194" t="s">
        <v>851</v>
      </c>
      <c r="E170" s="195" t="n">
        <v>10215000</v>
      </c>
      <c r="F170" s="195" t="n">
        <v>10215000</v>
      </c>
    </row>
    <row ht="38.25" outlineLevel="0" r="171">
      <c r="A171" s="193" t="s">
        <v>872</v>
      </c>
      <c r="B171" s="194" t="s">
        <v>1462</v>
      </c>
      <c r="C171" s="194" t="s">
        <v>873</v>
      </c>
      <c r="D171" s="194" t="s">
        <v>851</v>
      </c>
      <c r="E171" s="195" t="n">
        <v>10215000</v>
      </c>
      <c r="F171" s="195" t="n">
        <v>10215000</v>
      </c>
    </row>
    <row ht="38.25" outlineLevel="0" r="172">
      <c r="A172" s="193" t="s">
        <v>874</v>
      </c>
      <c r="B172" s="194" t="s">
        <v>1462</v>
      </c>
      <c r="C172" s="194" t="s">
        <v>875</v>
      </c>
      <c r="D172" s="194" t="s">
        <v>851</v>
      </c>
      <c r="E172" s="195" t="n">
        <v>10215000</v>
      </c>
      <c r="F172" s="195" t="n">
        <v>10215000</v>
      </c>
    </row>
    <row outlineLevel="0" r="173">
      <c r="A173" s="193" t="s">
        <v>1211</v>
      </c>
      <c r="B173" s="194" t="s">
        <v>1462</v>
      </c>
      <c r="C173" s="194" t="s">
        <v>875</v>
      </c>
      <c r="D173" s="194" t="s">
        <v>1212</v>
      </c>
      <c r="E173" s="195" t="n">
        <v>10215000</v>
      </c>
      <c r="F173" s="195" t="n">
        <v>10215000</v>
      </c>
    </row>
    <row outlineLevel="0" r="174">
      <c r="A174" s="193" t="s">
        <v>1213</v>
      </c>
      <c r="B174" s="194" t="s">
        <v>1462</v>
      </c>
      <c r="C174" s="194" t="s">
        <v>875</v>
      </c>
      <c r="D174" s="194" t="s">
        <v>1214</v>
      </c>
      <c r="E174" s="195" t="n">
        <v>10215000</v>
      </c>
      <c r="F174" s="195" t="n">
        <v>10215000</v>
      </c>
    </row>
    <row ht="165.75" outlineLevel="0" r="175">
      <c r="A175" s="193" t="s">
        <v>1491</v>
      </c>
      <c r="B175" s="194" t="s">
        <v>1492</v>
      </c>
      <c r="C175" s="194" t="s">
        <v>851</v>
      </c>
      <c r="D175" s="194" t="s">
        <v>851</v>
      </c>
      <c r="E175" s="195" t="n">
        <v>11244000</v>
      </c>
      <c r="F175" s="195" t="n">
        <v>11244000</v>
      </c>
    </row>
    <row ht="38.25" outlineLevel="0" r="176">
      <c r="A176" s="193" t="s">
        <v>872</v>
      </c>
      <c r="B176" s="194" t="s">
        <v>1492</v>
      </c>
      <c r="C176" s="194" t="s">
        <v>873</v>
      </c>
      <c r="D176" s="194" t="s">
        <v>851</v>
      </c>
      <c r="E176" s="195" t="n">
        <v>11244000</v>
      </c>
      <c r="F176" s="195" t="n">
        <v>11244000</v>
      </c>
    </row>
    <row ht="38.25" outlineLevel="0" r="177">
      <c r="A177" s="193" t="s">
        <v>874</v>
      </c>
      <c r="B177" s="194" t="s">
        <v>1492</v>
      </c>
      <c r="C177" s="194" t="s">
        <v>875</v>
      </c>
      <c r="D177" s="194" t="s">
        <v>851</v>
      </c>
      <c r="E177" s="195" t="n">
        <v>11244000</v>
      </c>
      <c r="F177" s="195" t="n">
        <v>11244000</v>
      </c>
    </row>
    <row outlineLevel="0" r="178">
      <c r="A178" s="193" t="s">
        <v>1211</v>
      </c>
      <c r="B178" s="194" t="s">
        <v>1492</v>
      </c>
      <c r="C178" s="194" t="s">
        <v>875</v>
      </c>
      <c r="D178" s="194" t="s">
        <v>1212</v>
      </c>
      <c r="E178" s="195" t="n">
        <v>11244000</v>
      </c>
      <c r="F178" s="195" t="n">
        <v>11244000</v>
      </c>
    </row>
    <row outlineLevel="0" r="179">
      <c r="A179" s="193" t="s">
        <v>1471</v>
      </c>
      <c r="B179" s="194" t="s">
        <v>1492</v>
      </c>
      <c r="C179" s="194" t="s">
        <v>875</v>
      </c>
      <c r="D179" s="194" t="s">
        <v>1472</v>
      </c>
      <c r="E179" s="195" t="n">
        <v>11244000</v>
      </c>
      <c r="F179" s="195" t="n">
        <v>11244000</v>
      </c>
    </row>
    <row ht="153" outlineLevel="0" r="180">
      <c r="A180" s="193" t="s">
        <v>1554</v>
      </c>
      <c r="B180" s="194" t="s">
        <v>1555</v>
      </c>
      <c r="C180" s="194" t="s">
        <v>851</v>
      </c>
      <c r="D180" s="194" t="s">
        <v>851</v>
      </c>
      <c r="E180" s="195" t="n">
        <v>320560</v>
      </c>
      <c r="F180" s="195" t="n">
        <v>320560</v>
      </c>
    </row>
    <row ht="38.25" outlineLevel="0" r="181">
      <c r="A181" s="193" t="s">
        <v>1120</v>
      </c>
      <c r="B181" s="194" t="s">
        <v>1555</v>
      </c>
      <c r="C181" s="194" t="s">
        <v>1121</v>
      </c>
      <c r="D181" s="194" t="s">
        <v>851</v>
      </c>
      <c r="E181" s="195" t="n">
        <v>320560</v>
      </c>
      <c r="F181" s="195" t="n">
        <v>320560</v>
      </c>
    </row>
    <row outlineLevel="0" r="182">
      <c r="A182" s="193" t="s">
        <v>1247</v>
      </c>
      <c r="B182" s="194" t="s">
        <v>1555</v>
      </c>
      <c r="C182" s="194" t="s">
        <v>1248</v>
      </c>
      <c r="D182" s="194" t="s">
        <v>851</v>
      </c>
      <c r="E182" s="195" t="n">
        <v>320560</v>
      </c>
      <c r="F182" s="195" t="n">
        <v>320560</v>
      </c>
    </row>
    <row outlineLevel="0" r="183">
      <c r="A183" s="193" t="s">
        <v>1211</v>
      </c>
      <c r="B183" s="194" t="s">
        <v>1555</v>
      </c>
      <c r="C183" s="194" t="s">
        <v>1248</v>
      </c>
      <c r="D183" s="194" t="s">
        <v>1212</v>
      </c>
      <c r="E183" s="195" t="n">
        <v>274800</v>
      </c>
      <c r="F183" s="195" t="n">
        <v>274800</v>
      </c>
    </row>
    <row outlineLevel="0" r="184">
      <c r="A184" s="193" t="s">
        <v>1243</v>
      </c>
      <c r="B184" s="194" t="s">
        <v>1555</v>
      </c>
      <c r="C184" s="194" t="s">
        <v>1248</v>
      </c>
      <c r="D184" s="194" t="s">
        <v>1244</v>
      </c>
      <c r="E184" s="195" t="n">
        <v>274800</v>
      </c>
      <c r="F184" s="195" t="n">
        <v>274800</v>
      </c>
    </row>
    <row outlineLevel="0" r="185">
      <c r="A185" s="193" t="s">
        <v>1231</v>
      </c>
      <c r="B185" s="194" t="s">
        <v>1555</v>
      </c>
      <c r="C185" s="194" t="s">
        <v>1248</v>
      </c>
      <c r="D185" s="194" t="s">
        <v>1232</v>
      </c>
      <c r="E185" s="195" t="n">
        <v>45760</v>
      </c>
      <c r="F185" s="195" t="n">
        <v>45760</v>
      </c>
    </row>
    <row outlineLevel="0" r="186">
      <c r="A186" s="193" t="s">
        <v>1392</v>
      </c>
      <c r="B186" s="194" t="s">
        <v>1555</v>
      </c>
      <c r="C186" s="194" t="s">
        <v>1248</v>
      </c>
      <c r="D186" s="194" t="s">
        <v>1393</v>
      </c>
      <c r="E186" s="195" t="n">
        <v>45760</v>
      </c>
      <c r="F186" s="195" t="n">
        <v>45760</v>
      </c>
    </row>
    <row ht="153" outlineLevel="0" r="187">
      <c r="A187" s="193" t="s">
        <v>1566</v>
      </c>
      <c r="B187" s="194" t="s">
        <v>1567</v>
      </c>
      <c r="C187" s="194" t="s">
        <v>851</v>
      </c>
      <c r="D187" s="194" t="s">
        <v>851</v>
      </c>
      <c r="E187" s="195" t="n">
        <v>153000</v>
      </c>
      <c r="F187" s="195" t="n">
        <v>153000</v>
      </c>
    </row>
    <row ht="38.25" outlineLevel="0" r="188">
      <c r="A188" s="193" t="s">
        <v>1120</v>
      </c>
      <c r="B188" s="194" t="s">
        <v>1567</v>
      </c>
      <c r="C188" s="194" t="s">
        <v>1121</v>
      </c>
      <c r="D188" s="194" t="s">
        <v>851</v>
      </c>
      <c r="E188" s="195" t="n">
        <v>153000</v>
      </c>
      <c r="F188" s="195" t="n">
        <v>153000</v>
      </c>
    </row>
    <row outlineLevel="0" r="189">
      <c r="A189" s="193" t="s">
        <v>1247</v>
      </c>
      <c r="B189" s="194" t="s">
        <v>1567</v>
      </c>
      <c r="C189" s="194" t="s">
        <v>1248</v>
      </c>
      <c r="D189" s="194" t="s">
        <v>851</v>
      </c>
      <c r="E189" s="195" t="n">
        <v>153000</v>
      </c>
      <c r="F189" s="195" t="n">
        <v>153000</v>
      </c>
    </row>
    <row outlineLevel="0" r="190">
      <c r="A190" s="193" t="s">
        <v>1211</v>
      </c>
      <c r="B190" s="194" t="s">
        <v>1567</v>
      </c>
      <c r="C190" s="194" t="s">
        <v>1248</v>
      </c>
      <c r="D190" s="194" t="s">
        <v>1212</v>
      </c>
      <c r="E190" s="195" t="n">
        <v>153000</v>
      </c>
      <c r="F190" s="195" t="n">
        <v>153000</v>
      </c>
    </row>
    <row outlineLevel="0" r="191">
      <c r="A191" s="193" t="s">
        <v>1219</v>
      </c>
      <c r="B191" s="194" t="s">
        <v>1567</v>
      </c>
      <c r="C191" s="194" t="s">
        <v>1248</v>
      </c>
      <c r="D191" s="194" t="s">
        <v>1220</v>
      </c>
      <c r="E191" s="195" t="n">
        <v>153000</v>
      </c>
      <c r="F191" s="195" t="n">
        <v>153000</v>
      </c>
    </row>
    <row ht="114.75" outlineLevel="0" r="192">
      <c r="A192" s="193" t="s">
        <v>1493</v>
      </c>
      <c r="B192" s="194" t="s">
        <v>1494</v>
      </c>
      <c r="C192" s="194" t="s">
        <v>851</v>
      </c>
      <c r="D192" s="194" t="s">
        <v>851</v>
      </c>
      <c r="E192" s="195" t="n">
        <v>52309200</v>
      </c>
      <c r="F192" s="195" t="n">
        <v>0</v>
      </c>
    </row>
    <row ht="76.5" outlineLevel="0" r="193">
      <c r="A193" s="193" t="s">
        <v>862</v>
      </c>
      <c r="B193" s="194" t="s">
        <v>1494</v>
      </c>
      <c r="C193" s="194" t="s">
        <v>505</v>
      </c>
      <c r="D193" s="194" t="s">
        <v>851</v>
      </c>
      <c r="E193" s="195" t="n">
        <v>52309200</v>
      </c>
      <c r="F193" s="195" t="n">
        <v>0</v>
      </c>
    </row>
    <row ht="25.5" outlineLevel="0" r="194">
      <c r="A194" s="193" t="s">
        <v>981</v>
      </c>
      <c r="B194" s="194" t="s">
        <v>1494</v>
      </c>
      <c r="C194" s="194" t="s">
        <v>483</v>
      </c>
      <c r="D194" s="194" t="s">
        <v>851</v>
      </c>
      <c r="E194" s="195" t="n">
        <v>52309200</v>
      </c>
      <c r="F194" s="195" t="n">
        <v>0</v>
      </c>
    </row>
    <row outlineLevel="0" r="195">
      <c r="A195" s="193" t="s">
        <v>1211</v>
      </c>
      <c r="B195" s="194" t="s">
        <v>1494</v>
      </c>
      <c r="C195" s="194" t="s">
        <v>483</v>
      </c>
      <c r="D195" s="194" t="s">
        <v>1212</v>
      </c>
      <c r="E195" s="195" t="n">
        <v>52309200</v>
      </c>
      <c r="F195" s="195" t="n">
        <v>0</v>
      </c>
    </row>
    <row outlineLevel="0" r="196">
      <c r="A196" s="193" t="s">
        <v>1471</v>
      </c>
      <c r="B196" s="194" t="s">
        <v>1494</v>
      </c>
      <c r="C196" s="194" t="s">
        <v>483</v>
      </c>
      <c r="D196" s="194" t="s">
        <v>1472</v>
      </c>
      <c r="E196" s="195" t="n">
        <v>52309200</v>
      </c>
      <c r="F196" s="195" t="n">
        <v>0</v>
      </c>
    </row>
    <row ht="344.25" outlineLevel="0" r="197">
      <c r="A197" s="193" t="s">
        <v>1463</v>
      </c>
      <c r="B197" s="194" t="s">
        <v>1464</v>
      </c>
      <c r="C197" s="194" t="s">
        <v>851</v>
      </c>
      <c r="D197" s="194" t="s">
        <v>851</v>
      </c>
      <c r="E197" s="195" t="n">
        <v>90344200</v>
      </c>
      <c r="F197" s="195" t="n">
        <v>90344200</v>
      </c>
    </row>
    <row ht="76.5" outlineLevel="0" r="198">
      <c r="A198" s="193" t="s">
        <v>862</v>
      </c>
      <c r="B198" s="194" t="s">
        <v>1464</v>
      </c>
      <c r="C198" s="194" t="s">
        <v>505</v>
      </c>
      <c r="D198" s="194" t="s">
        <v>851</v>
      </c>
      <c r="E198" s="195" t="n">
        <v>83019226</v>
      </c>
      <c r="F198" s="195" t="n">
        <v>83019226</v>
      </c>
    </row>
    <row ht="25.5" outlineLevel="0" r="199">
      <c r="A199" s="193" t="s">
        <v>981</v>
      </c>
      <c r="B199" s="194" t="s">
        <v>1464</v>
      </c>
      <c r="C199" s="194" t="s">
        <v>483</v>
      </c>
      <c r="D199" s="194" t="s">
        <v>851</v>
      </c>
      <c r="E199" s="195" t="n">
        <v>83019226</v>
      </c>
      <c r="F199" s="195" t="n">
        <v>83019226</v>
      </c>
    </row>
    <row outlineLevel="0" r="200">
      <c r="A200" s="193" t="s">
        <v>1211</v>
      </c>
      <c r="B200" s="194" t="s">
        <v>1464</v>
      </c>
      <c r="C200" s="194" t="s">
        <v>483</v>
      </c>
      <c r="D200" s="194" t="s">
        <v>1212</v>
      </c>
      <c r="E200" s="195" t="n">
        <v>83019226</v>
      </c>
      <c r="F200" s="195" t="n">
        <v>83019226</v>
      </c>
    </row>
    <row outlineLevel="0" r="201">
      <c r="A201" s="193" t="s">
        <v>1213</v>
      </c>
      <c r="B201" s="194" t="s">
        <v>1464</v>
      </c>
      <c r="C201" s="194" t="s">
        <v>483</v>
      </c>
      <c r="D201" s="194" t="s">
        <v>1214</v>
      </c>
      <c r="E201" s="195" t="n">
        <v>83019226</v>
      </c>
      <c r="F201" s="195" t="n">
        <v>83019226</v>
      </c>
    </row>
    <row ht="38.25" outlineLevel="0" r="202">
      <c r="A202" s="193" t="s">
        <v>872</v>
      </c>
      <c r="B202" s="194" t="s">
        <v>1464</v>
      </c>
      <c r="C202" s="194" t="s">
        <v>873</v>
      </c>
      <c r="D202" s="194" t="s">
        <v>851</v>
      </c>
      <c r="E202" s="195" t="n">
        <v>7324974</v>
      </c>
      <c r="F202" s="195" t="n">
        <v>7324974</v>
      </c>
    </row>
    <row ht="38.25" outlineLevel="0" r="203">
      <c r="A203" s="193" t="s">
        <v>874</v>
      </c>
      <c r="B203" s="194" t="s">
        <v>1464</v>
      </c>
      <c r="C203" s="194" t="s">
        <v>875</v>
      </c>
      <c r="D203" s="194" t="s">
        <v>851</v>
      </c>
      <c r="E203" s="195" t="n">
        <v>7324974</v>
      </c>
      <c r="F203" s="195" t="n">
        <v>7324974</v>
      </c>
    </row>
    <row outlineLevel="0" r="204">
      <c r="A204" s="193" t="s">
        <v>1211</v>
      </c>
      <c r="B204" s="194" t="s">
        <v>1464</v>
      </c>
      <c r="C204" s="194" t="s">
        <v>875</v>
      </c>
      <c r="D204" s="194" t="s">
        <v>1212</v>
      </c>
      <c r="E204" s="195" t="n">
        <v>7324974</v>
      </c>
      <c r="F204" s="195" t="n">
        <v>7324974</v>
      </c>
    </row>
    <row outlineLevel="0" r="205">
      <c r="A205" s="193" t="s">
        <v>1213</v>
      </c>
      <c r="B205" s="194" t="s">
        <v>1464</v>
      </c>
      <c r="C205" s="194" t="s">
        <v>875</v>
      </c>
      <c r="D205" s="194" t="s">
        <v>1214</v>
      </c>
      <c r="E205" s="195" t="n">
        <v>7324974</v>
      </c>
      <c r="F205" s="195" t="n">
        <v>7324974</v>
      </c>
    </row>
    <row ht="344.25" outlineLevel="0" r="206">
      <c r="A206" s="193" t="s">
        <v>1495</v>
      </c>
      <c r="B206" s="194" t="s">
        <v>1496</v>
      </c>
      <c r="C206" s="194" t="s">
        <v>851</v>
      </c>
      <c r="D206" s="194" t="s">
        <v>851</v>
      </c>
      <c r="E206" s="195" t="n">
        <v>92779300</v>
      </c>
      <c r="F206" s="195" t="n">
        <v>92779300</v>
      </c>
    </row>
    <row ht="76.5" outlineLevel="0" r="207">
      <c r="A207" s="193" t="s">
        <v>862</v>
      </c>
      <c r="B207" s="194" t="s">
        <v>1496</v>
      </c>
      <c r="C207" s="194" t="s">
        <v>505</v>
      </c>
      <c r="D207" s="194" t="s">
        <v>851</v>
      </c>
      <c r="E207" s="195" t="n">
        <v>82552136</v>
      </c>
      <c r="F207" s="195" t="n">
        <v>82552136</v>
      </c>
    </row>
    <row ht="25.5" outlineLevel="0" r="208">
      <c r="A208" s="193" t="s">
        <v>981</v>
      </c>
      <c r="B208" s="194" t="s">
        <v>1496</v>
      </c>
      <c r="C208" s="194" t="s">
        <v>483</v>
      </c>
      <c r="D208" s="194" t="s">
        <v>851</v>
      </c>
      <c r="E208" s="195" t="n">
        <v>82552136</v>
      </c>
      <c r="F208" s="195" t="n">
        <v>82552136</v>
      </c>
    </row>
    <row outlineLevel="0" r="209">
      <c r="A209" s="193" t="s">
        <v>1211</v>
      </c>
      <c r="B209" s="194" t="s">
        <v>1496</v>
      </c>
      <c r="C209" s="194" t="s">
        <v>483</v>
      </c>
      <c r="D209" s="194" t="s">
        <v>1212</v>
      </c>
      <c r="E209" s="195" t="n">
        <v>82552136</v>
      </c>
      <c r="F209" s="195" t="n">
        <v>82552136</v>
      </c>
    </row>
    <row outlineLevel="0" r="210">
      <c r="A210" s="193" t="s">
        <v>1471</v>
      </c>
      <c r="B210" s="194" t="s">
        <v>1496</v>
      </c>
      <c r="C210" s="194" t="s">
        <v>483</v>
      </c>
      <c r="D210" s="194" t="s">
        <v>1472</v>
      </c>
      <c r="E210" s="195" t="n">
        <v>82552136</v>
      </c>
      <c r="F210" s="195" t="n">
        <v>82552136</v>
      </c>
    </row>
    <row ht="38.25" outlineLevel="0" r="211">
      <c r="A211" s="193" t="s">
        <v>872</v>
      </c>
      <c r="B211" s="194" t="s">
        <v>1496</v>
      </c>
      <c r="C211" s="194" t="s">
        <v>873</v>
      </c>
      <c r="D211" s="194" t="s">
        <v>851</v>
      </c>
      <c r="E211" s="195" t="n">
        <v>10227164</v>
      </c>
      <c r="F211" s="195" t="n">
        <v>10227164</v>
      </c>
    </row>
    <row ht="38.25" outlineLevel="0" r="212">
      <c r="A212" s="193" t="s">
        <v>874</v>
      </c>
      <c r="B212" s="194" t="s">
        <v>1496</v>
      </c>
      <c r="C212" s="194" t="s">
        <v>875</v>
      </c>
      <c r="D212" s="194" t="s">
        <v>851</v>
      </c>
      <c r="E212" s="195" t="n">
        <v>10227164</v>
      </c>
      <c r="F212" s="195" t="n">
        <v>10227164</v>
      </c>
    </row>
    <row outlineLevel="0" r="213">
      <c r="A213" s="193" t="s">
        <v>1211</v>
      </c>
      <c r="B213" s="194" t="s">
        <v>1496</v>
      </c>
      <c r="C213" s="194" t="s">
        <v>875</v>
      </c>
      <c r="D213" s="194" t="s">
        <v>1212</v>
      </c>
      <c r="E213" s="195" t="n">
        <v>10227164</v>
      </c>
      <c r="F213" s="195" t="n">
        <v>10227164</v>
      </c>
    </row>
    <row outlineLevel="0" r="214">
      <c r="A214" s="193" t="s">
        <v>1471</v>
      </c>
      <c r="B214" s="194" t="s">
        <v>1496</v>
      </c>
      <c r="C214" s="194" t="s">
        <v>875</v>
      </c>
      <c r="D214" s="194" t="s">
        <v>1472</v>
      </c>
      <c r="E214" s="195" t="n">
        <v>10227164</v>
      </c>
      <c r="F214" s="195" t="n">
        <v>10227164</v>
      </c>
    </row>
    <row ht="216.75" outlineLevel="0" r="215">
      <c r="A215" s="193" t="s">
        <v>1604</v>
      </c>
      <c r="B215" s="194" t="s">
        <v>1605</v>
      </c>
      <c r="C215" s="194" t="s">
        <v>851</v>
      </c>
      <c r="D215" s="194" t="s">
        <v>851</v>
      </c>
      <c r="E215" s="195" t="n">
        <v>817000</v>
      </c>
      <c r="F215" s="195" t="n">
        <v>817000</v>
      </c>
    </row>
    <row ht="38.25" outlineLevel="0" r="216">
      <c r="A216" s="193" t="s">
        <v>872</v>
      </c>
      <c r="B216" s="194" t="s">
        <v>1605</v>
      </c>
      <c r="C216" s="194" t="s">
        <v>873</v>
      </c>
      <c r="D216" s="194" t="s">
        <v>851</v>
      </c>
      <c r="E216" s="195" t="n">
        <v>817000</v>
      </c>
      <c r="F216" s="195" t="n">
        <v>817000</v>
      </c>
    </row>
    <row ht="38.25" outlineLevel="0" r="217">
      <c r="A217" s="193" t="s">
        <v>874</v>
      </c>
      <c r="B217" s="194" t="s">
        <v>1605</v>
      </c>
      <c r="C217" s="194" t="s">
        <v>875</v>
      </c>
      <c r="D217" s="194" t="s">
        <v>851</v>
      </c>
      <c r="E217" s="195" t="n">
        <v>817000</v>
      </c>
      <c r="F217" s="195" t="n">
        <v>817000</v>
      </c>
    </row>
    <row outlineLevel="0" r="218">
      <c r="A218" s="193" t="s">
        <v>1126</v>
      </c>
      <c r="B218" s="194" t="s">
        <v>1605</v>
      </c>
      <c r="C218" s="194" t="s">
        <v>875</v>
      </c>
      <c r="D218" s="194" t="s">
        <v>1127</v>
      </c>
      <c r="E218" s="195" t="n">
        <v>817000</v>
      </c>
      <c r="F218" s="195" t="n">
        <v>817000</v>
      </c>
    </row>
    <row outlineLevel="0" r="219">
      <c r="A219" s="193" t="s">
        <v>1135</v>
      </c>
      <c r="B219" s="194" t="s">
        <v>1605</v>
      </c>
      <c r="C219" s="194" t="s">
        <v>875</v>
      </c>
      <c r="D219" s="194" t="s">
        <v>1136</v>
      </c>
      <c r="E219" s="195" t="n">
        <v>817000</v>
      </c>
      <c r="F219" s="195" t="n">
        <v>817000</v>
      </c>
    </row>
    <row ht="153" outlineLevel="0" r="220">
      <c r="A220" s="193" t="s">
        <v>1612</v>
      </c>
      <c r="B220" s="194" t="s">
        <v>1613</v>
      </c>
      <c r="C220" s="194" t="s">
        <v>851</v>
      </c>
      <c r="D220" s="194" t="s">
        <v>851</v>
      </c>
      <c r="E220" s="195" t="n">
        <v>3904400</v>
      </c>
      <c r="F220" s="195" t="n">
        <v>3904400</v>
      </c>
    </row>
    <row ht="38.25" outlineLevel="0" r="221">
      <c r="A221" s="193" t="s">
        <v>872</v>
      </c>
      <c r="B221" s="194" t="s">
        <v>1613</v>
      </c>
      <c r="C221" s="194" t="s">
        <v>873</v>
      </c>
      <c r="D221" s="194" t="s">
        <v>851</v>
      </c>
      <c r="E221" s="195" t="n">
        <v>10000</v>
      </c>
      <c r="F221" s="195" t="n">
        <v>10000</v>
      </c>
    </row>
    <row ht="38.25" outlineLevel="0" r="222">
      <c r="A222" s="193" t="s">
        <v>874</v>
      </c>
      <c r="B222" s="194" t="s">
        <v>1613</v>
      </c>
      <c r="C222" s="194" t="s">
        <v>875</v>
      </c>
      <c r="D222" s="194" t="s">
        <v>851</v>
      </c>
      <c r="E222" s="195" t="n">
        <v>10000</v>
      </c>
      <c r="F222" s="195" t="n">
        <v>10000</v>
      </c>
    </row>
    <row outlineLevel="0" r="223">
      <c r="A223" s="193" t="s">
        <v>1126</v>
      </c>
      <c r="B223" s="194" t="s">
        <v>1613</v>
      </c>
      <c r="C223" s="194" t="s">
        <v>875</v>
      </c>
      <c r="D223" s="194" t="s">
        <v>1127</v>
      </c>
      <c r="E223" s="195" t="n">
        <v>10000</v>
      </c>
      <c r="F223" s="195" t="n">
        <v>10000</v>
      </c>
    </row>
    <row outlineLevel="0" r="224">
      <c r="A224" s="193" t="s">
        <v>1610</v>
      </c>
      <c r="B224" s="194" t="s">
        <v>1613</v>
      </c>
      <c r="C224" s="194" t="s">
        <v>875</v>
      </c>
      <c r="D224" s="194" t="s">
        <v>1611</v>
      </c>
      <c r="E224" s="195" t="n">
        <v>10000</v>
      </c>
      <c r="F224" s="195" t="n">
        <v>10000</v>
      </c>
    </row>
    <row ht="25.5" outlineLevel="0" r="225">
      <c r="A225" s="193" t="s">
        <v>969</v>
      </c>
      <c r="B225" s="194" t="s">
        <v>1613</v>
      </c>
      <c r="C225" s="194" t="s">
        <v>970</v>
      </c>
      <c r="D225" s="194" t="s">
        <v>851</v>
      </c>
      <c r="E225" s="195" t="n">
        <v>3894400</v>
      </c>
      <c r="F225" s="195" t="n">
        <v>3894400</v>
      </c>
    </row>
    <row ht="38.25" outlineLevel="0" r="226">
      <c r="A226" s="193" t="s">
        <v>1151</v>
      </c>
      <c r="B226" s="194" t="s">
        <v>1613</v>
      </c>
      <c r="C226" s="194" t="s">
        <v>1152</v>
      </c>
      <c r="D226" s="194" t="s">
        <v>851</v>
      </c>
      <c r="E226" s="195" t="n">
        <v>3894400</v>
      </c>
      <c r="F226" s="195" t="n">
        <v>3894400</v>
      </c>
    </row>
    <row outlineLevel="0" r="227">
      <c r="A227" s="193" t="s">
        <v>1126</v>
      </c>
      <c r="B227" s="194" t="s">
        <v>1613</v>
      </c>
      <c r="C227" s="194" t="s">
        <v>1152</v>
      </c>
      <c r="D227" s="194" t="s">
        <v>1127</v>
      </c>
      <c r="E227" s="195" t="n">
        <v>3894400</v>
      </c>
      <c r="F227" s="195" t="n">
        <v>3894400</v>
      </c>
    </row>
    <row outlineLevel="0" r="228">
      <c r="A228" s="193" t="s">
        <v>1610</v>
      </c>
      <c r="B228" s="194" t="s">
        <v>1613</v>
      </c>
      <c r="C228" s="194" t="s">
        <v>1152</v>
      </c>
      <c r="D228" s="194" t="s">
        <v>1611</v>
      </c>
      <c r="E228" s="195" t="n">
        <v>3894400</v>
      </c>
      <c r="F228" s="195" t="n">
        <v>3894400</v>
      </c>
    </row>
    <row ht="331.5" outlineLevel="0" r="229">
      <c r="A229" s="193" t="s">
        <v>1497</v>
      </c>
      <c r="B229" s="194" t="s">
        <v>1498</v>
      </c>
      <c r="C229" s="194" t="s">
        <v>851</v>
      </c>
      <c r="D229" s="194" t="s">
        <v>851</v>
      </c>
      <c r="E229" s="195" t="n">
        <v>386185600</v>
      </c>
      <c r="F229" s="195" t="n">
        <v>386185600</v>
      </c>
    </row>
    <row ht="76.5" outlineLevel="0" r="230">
      <c r="A230" s="193" t="s">
        <v>862</v>
      </c>
      <c r="B230" s="194" t="s">
        <v>1498</v>
      </c>
      <c r="C230" s="194" t="s">
        <v>505</v>
      </c>
      <c r="D230" s="194" t="s">
        <v>851</v>
      </c>
      <c r="E230" s="195" t="n">
        <v>341920852</v>
      </c>
      <c r="F230" s="195" t="n">
        <v>341920852</v>
      </c>
    </row>
    <row ht="25.5" outlineLevel="0" r="231">
      <c r="A231" s="193" t="s">
        <v>981</v>
      </c>
      <c r="B231" s="194" t="s">
        <v>1498</v>
      </c>
      <c r="C231" s="194" t="s">
        <v>483</v>
      </c>
      <c r="D231" s="194" t="s">
        <v>851</v>
      </c>
      <c r="E231" s="195" t="n">
        <v>341920852</v>
      </c>
      <c r="F231" s="195" t="n">
        <v>341920852</v>
      </c>
    </row>
    <row outlineLevel="0" r="232">
      <c r="A232" s="193" t="s">
        <v>1211</v>
      </c>
      <c r="B232" s="194" t="s">
        <v>1498</v>
      </c>
      <c r="C232" s="194" t="s">
        <v>483</v>
      </c>
      <c r="D232" s="194" t="s">
        <v>1212</v>
      </c>
      <c r="E232" s="195" t="n">
        <v>341920852</v>
      </c>
      <c r="F232" s="195" t="n">
        <v>341920852</v>
      </c>
    </row>
    <row outlineLevel="0" r="233">
      <c r="A233" s="193" t="s">
        <v>1471</v>
      </c>
      <c r="B233" s="194" t="s">
        <v>1498</v>
      </c>
      <c r="C233" s="194" t="s">
        <v>483</v>
      </c>
      <c r="D233" s="194" t="s">
        <v>1472</v>
      </c>
      <c r="E233" s="195" t="n">
        <v>336421204</v>
      </c>
      <c r="F233" s="195" t="n">
        <v>336421204</v>
      </c>
    </row>
    <row outlineLevel="0" r="234">
      <c r="A234" s="193" t="s">
        <v>1243</v>
      </c>
      <c r="B234" s="194" t="s">
        <v>1498</v>
      </c>
      <c r="C234" s="194" t="s">
        <v>483</v>
      </c>
      <c r="D234" s="194" t="s">
        <v>1244</v>
      </c>
      <c r="E234" s="195" t="n">
        <v>5499648</v>
      </c>
      <c r="F234" s="195" t="n">
        <v>5499648</v>
      </c>
    </row>
    <row ht="38.25" outlineLevel="0" r="235">
      <c r="A235" s="193" t="s">
        <v>872</v>
      </c>
      <c r="B235" s="194" t="s">
        <v>1498</v>
      </c>
      <c r="C235" s="194" t="s">
        <v>873</v>
      </c>
      <c r="D235" s="194" t="s">
        <v>851</v>
      </c>
      <c r="E235" s="195" t="n">
        <v>44264748</v>
      </c>
      <c r="F235" s="195" t="n">
        <v>44264748</v>
      </c>
    </row>
    <row ht="38.25" outlineLevel="0" r="236">
      <c r="A236" s="193" t="s">
        <v>874</v>
      </c>
      <c r="B236" s="194" t="s">
        <v>1498</v>
      </c>
      <c r="C236" s="194" t="s">
        <v>875</v>
      </c>
      <c r="D236" s="194" t="s">
        <v>851</v>
      </c>
      <c r="E236" s="195" t="n">
        <v>44264748</v>
      </c>
      <c r="F236" s="195" t="n">
        <v>44264748</v>
      </c>
    </row>
    <row outlineLevel="0" r="237">
      <c r="A237" s="193" t="s">
        <v>1211</v>
      </c>
      <c r="B237" s="194" t="s">
        <v>1498</v>
      </c>
      <c r="C237" s="194" t="s">
        <v>875</v>
      </c>
      <c r="D237" s="194" t="s">
        <v>1212</v>
      </c>
      <c r="E237" s="195" t="n">
        <v>44264748</v>
      </c>
      <c r="F237" s="195" t="n">
        <v>44264748</v>
      </c>
    </row>
    <row outlineLevel="0" r="238">
      <c r="A238" s="193" t="s">
        <v>1471</v>
      </c>
      <c r="B238" s="194" t="s">
        <v>1498</v>
      </c>
      <c r="C238" s="194" t="s">
        <v>875</v>
      </c>
      <c r="D238" s="194" t="s">
        <v>1472</v>
      </c>
      <c r="E238" s="195" t="n">
        <v>33956596</v>
      </c>
      <c r="F238" s="195" t="n">
        <v>33956596</v>
      </c>
    </row>
    <row outlineLevel="0" r="239">
      <c r="A239" s="193" t="s">
        <v>1243</v>
      </c>
      <c r="B239" s="194" t="s">
        <v>1498</v>
      </c>
      <c r="C239" s="194" t="s">
        <v>875</v>
      </c>
      <c r="D239" s="194" t="s">
        <v>1244</v>
      </c>
      <c r="E239" s="195" t="n">
        <v>10308152</v>
      </c>
      <c r="F239" s="195" t="n">
        <v>10308152</v>
      </c>
    </row>
    <row ht="165.75" outlineLevel="0" r="240">
      <c r="A240" s="193" t="s">
        <v>1606</v>
      </c>
      <c r="B240" s="194" t="s">
        <v>1607</v>
      </c>
      <c r="C240" s="194" t="s">
        <v>851</v>
      </c>
      <c r="D240" s="194" t="s">
        <v>851</v>
      </c>
      <c r="E240" s="195" t="n">
        <v>25151300</v>
      </c>
      <c r="F240" s="195" t="n">
        <v>25151300</v>
      </c>
    </row>
    <row ht="38.25" outlineLevel="0" r="241">
      <c r="A241" s="193" t="s">
        <v>872</v>
      </c>
      <c r="B241" s="194" t="s">
        <v>1607</v>
      </c>
      <c r="C241" s="194" t="s">
        <v>873</v>
      </c>
      <c r="D241" s="194" t="s">
        <v>851</v>
      </c>
      <c r="E241" s="195" t="n">
        <v>24006300</v>
      </c>
      <c r="F241" s="195" t="n">
        <v>24006300</v>
      </c>
    </row>
    <row ht="38.25" outlineLevel="0" r="242">
      <c r="A242" s="193" t="s">
        <v>874</v>
      </c>
      <c r="B242" s="194" t="s">
        <v>1607</v>
      </c>
      <c r="C242" s="194" t="s">
        <v>875</v>
      </c>
      <c r="D242" s="194" t="s">
        <v>851</v>
      </c>
      <c r="E242" s="195" t="n">
        <v>24006300</v>
      </c>
      <c r="F242" s="195" t="n">
        <v>24006300</v>
      </c>
    </row>
    <row outlineLevel="0" r="243">
      <c r="A243" s="193" t="s">
        <v>1126</v>
      </c>
      <c r="B243" s="194" t="s">
        <v>1607</v>
      </c>
      <c r="C243" s="194" t="s">
        <v>875</v>
      </c>
      <c r="D243" s="194" t="s">
        <v>1127</v>
      </c>
      <c r="E243" s="195" t="n">
        <v>24006300</v>
      </c>
      <c r="F243" s="195" t="n">
        <v>24006300</v>
      </c>
    </row>
    <row outlineLevel="0" r="244">
      <c r="A244" s="193" t="s">
        <v>1135</v>
      </c>
      <c r="B244" s="194" t="s">
        <v>1607</v>
      </c>
      <c r="C244" s="194" t="s">
        <v>875</v>
      </c>
      <c r="D244" s="194" t="s">
        <v>1136</v>
      </c>
      <c r="E244" s="195" t="n">
        <v>24006300</v>
      </c>
      <c r="F244" s="195" t="n">
        <v>24006300</v>
      </c>
    </row>
    <row ht="25.5" outlineLevel="0" r="245">
      <c r="A245" s="193" t="s">
        <v>969</v>
      </c>
      <c r="B245" s="194" t="s">
        <v>1607</v>
      </c>
      <c r="C245" s="194" t="s">
        <v>970</v>
      </c>
      <c r="D245" s="194" t="s">
        <v>851</v>
      </c>
      <c r="E245" s="195" t="n">
        <v>1145000</v>
      </c>
      <c r="F245" s="195" t="n">
        <v>1145000</v>
      </c>
    </row>
    <row ht="38.25" outlineLevel="0" r="246">
      <c r="A246" s="193" t="s">
        <v>1151</v>
      </c>
      <c r="B246" s="194" t="s">
        <v>1607</v>
      </c>
      <c r="C246" s="194" t="s">
        <v>1152</v>
      </c>
      <c r="D246" s="194" t="s">
        <v>851</v>
      </c>
      <c r="E246" s="195" t="n">
        <v>1145000</v>
      </c>
      <c r="F246" s="195" t="n">
        <v>1145000</v>
      </c>
    </row>
    <row outlineLevel="0" r="247">
      <c r="A247" s="193" t="s">
        <v>1126</v>
      </c>
      <c r="B247" s="194" t="s">
        <v>1607</v>
      </c>
      <c r="C247" s="194" t="s">
        <v>1152</v>
      </c>
      <c r="D247" s="194" t="s">
        <v>1127</v>
      </c>
      <c r="E247" s="195" t="n">
        <v>1145000</v>
      </c>
      <c r="F247" s="195" t="n">
        <v>1145000</v>
      </c>
    </row>
    <row outlineLevel="0" r="248">
      <c r="A248" s="193" t="s">
        <v>1135</v>
      </c>
      <c r="B248" s="194" t="s">
        <v>1607</v>
      </c>
      <c r="C248" s="194" t="s">
        <v>1152</v>
      </c>
      <c r="D248" s="194" t="s">
        <v>1136</v>
      </c>
      <c r="E248" s="195" t="n">
        <v>1145000</v>
      </c>
      <c r="F248" s="195" t="n">
        <v>1145000</v>
      </c>
    </row>
    <row ht="344.25" outlineLevel="0" r="249">
      <c r="A249" s="193" t="s">
        <v>1465</v>
      </c>
      <c r="B249" s="194" t="s">
        <v>1466</v>
      </c>
      <c r="C249" s="194" t="s">
        <v>851</v>
      </c>
      <c r="D249" s="194" t="s">
        <v>851</v>
      </c>
      <c r="E249" s="195" t="n">
        <v>151897400</v>
      </c>
      <c r="F249" s="195" t="n">
        <v>151897400</v>
      </c>
    </row>
    <row ht="76.5" outlineLevel="0" r="250">
      <c r="A250" s="193" t="s">
        <v>862</v>
      </c>
      <c r="B250" s="194" t="s">
        <v>1466</v>
      </c>
      <c r="C250" s="194" t="s">
        <v>505</v>
      </c>
      <c r="D250" s="194" t="s">
        <v>851</v>
      </c>
      <c r="E250" s="195" t="n">
        <v>138335290</v>
      </c>
      <c r="F250" s="195" t="n">
        <v>138335290</v>
      </c>
    </row>
    <row ht="25.5" outlineLevel="0" r="251">
      <c r="A251" s="193" t="s">
        <v>981</v>
      </c>
      <c r="B251" s="194" t="s">
        <v>1466</v>
      </c>
      <c r="C251" s="194" t="s">
        <v>483</v>
      </c>
      <c r="D251" s="194" t="s">
        <v>851</v>
      </c>
      <c r="E251" s="195" t="n">
        <v>138335290</v>
      </c>
      <c r="F251" s="195" t="n">
        <v>138335290</v>
      </c>
    </row>
    <row outlineLevel="0" r="252">
      <c r="A252" s="193" t="s">
        <v>1211</v>
      </c>
      <c r="B252" s="194" t="s">
        <v>1466</v>
      </c>
      <c r="C252" s="194" t="s">
        <v>483</v>
      </c>
      <c r="D252" s="194" t="s">
        <v>1212</v>
      </c>
      <c r="E252" s="195" t="n">
        <v>138335290</v>
      </c>
      <c r="F252" s="195" t="n">
        <v>138335290</v>
      </c>
    </row>
    <row outlineLevel="0" r="253">
      <c r="A253" s="193" t="s">
        <v>1213</v>
      </c>
      <c r="B253" s="194" t="s">
        <v>1466</v>
      </c>
      <c r="C253" s="194" t="s">
        <v>483</v>
      </c>
      <c r="D253" s="194" t="s">
        <v>1214</v>
      </c>
      <c r="E253" s="195" t="n">
        <v>138335290</v>
      </c>
      <c r="F253" s="195" t="n">
        <v>138335290</v>
      </c>
    </row>
    <row ht="38.25" outlineLevel="0" r="254">
      <c r="A254" s="193" t="s">
        <v>872</v>
      </c>
      <c r="B254" s="194" t="s">
        <v>1466</v>
      </c>
      <c r="C254" s="194" t="s">
        <v>873</v>
      </c>
      <c r="D254" s="194" t="s">
        <v>851</v>
      </c>
      <c r="E254" s="195" t="n">
        <v>13562110</v>
      </c>
      <c r="F254" s="195" t="n">
        <v>13562110</v>
      </c>
    </row>
    <row ht="38.25" outlineLevel="0" r="255">
      <c r="A255" s="193" t="s">
        <v>874</v>
      </c>
      <c r="B255" s="194" t="s">
        <v>1466</v>
      </c>
      <c r="C255" s="194" t="s">
        <v>875</v>
      </c>
      <c r="D255" s="194" t="s">
        <v>851</v>
      </c>
      <c r="E255" s="195" t="n">
        <v>13562110</v>
      </c>
      <c r="F255" s="195" t="n">
        <v>13562110</v>
      </c>
    </row>
    <row outlineLevel="0" r="256">
      <c r="A256" s="193" t="s">
        <v>1211</v>
      </c>
      <c r="B256" s="194" t="s">
        <v>1466</v>
      </c>
      <c r="C256" s="194" t="s">
        <v>875</v>
      </c>
      <c r="D256" s="194" t="s">
        <v>1212</v>
      </c>
      <c r="E256" s="195" t="n">
        <v>13562110</v>
      </c>
      <c r="F256" s="195" t="n">
        <v>13562110</v>
      </c>
    </row>
    <row outlineLevel="0" r="257">
      <c r="A257" s="193" t="s">
        <v>1213</v>
      </c>
      <c r="B257" s="194" t="s">
        <v>1466</v>
      </c>
      <c r="C257" s="194" t="s">
        <v>875</v>
      </c>
      <c r="D257" s="194" t="s">
        <v>1214</v>
      </c>
      <c r="E257" s="195" t="n">
        <v>13562110</v>
      </c>
      <c r="F257" s="195" t="n">
        <v>13562110</v>
      </c>
    </row>
    <row ht="102" outlineLevel="0" r="258">
      <c r="A258" s="193" t="s">
        <v>1568</v>
      </c>
      <c r="B258" s="194" t="s">
        <v>1569</v>
      </c>
      <c r="C258" s="194" t="s">
        <v>851</v>
      </c>
      <c r="D258" s="194" t="s">
        <v>851</v>
      </c>
      <c r="E258" s="195" t="n">
        <v>11850300</v>
      </c>
      <c r="F258" s="195" t="n">
        <v>11850300</v>
      </c>
    </row>
    <row ht="38.25" outlineLevel="0" r="259">
      <c r="A259" s="193" t="s">
        <v>872</v>
      </c>
      <c r="B259" s="194" t="s">
        <v>1569</v>
      </c>
      <c r="C259" s="194" t="s">
        <v>873</v>
      </c>
      <c r="D259" s="194" t="s">
        <v>851</v>
      </c>
      <c r="E259" s="195" t="n">
        <v>7633100</v>
      </c>
      <c r="F259" s="195" t="n">
        <v>7633100</v>
      </c>
    </row>
    <row ht="38.25" outlineLevel="0" r="260">
      <c r="A260" s="193" t="s">
        <v>874</v>
      </c>
      <c r="B260" s="194" t="s">
        <v>1569</v>
      </c>
      <c r="C260" s="194" t="s">
        <v>875</v>
      </c>
      <c r="D260" s="194" t="s">
        <v>851</v>
      </c>
      <c r="E260" s="195" t="n">
        <v>7633100</v>
      </c>
      <c r="F260" s="195" t="n">
        <v>7633100</v>
      </c>
    </row>
    <row outlineLevel="0" r="261">
      <c r="A261" s="193" t="s">
        <v>1211</v>
      </c>
      <c r="B261" s="194" t="s">
        <v>1569</v>
      </c>
      <c r="C261" s="194" t="s">
        <v>875</v>
      </c>
      <c r="D261" s="194" t="s">
        <v>1212</v>
      </c>
      <c r="E261" s="195" t="n">
        <v>7633100</v>
      </c>
      <c r="F261" s="195" t="n">
        <v>7633100</v>
      </c>
    </row>
    <row outlineLevel="0" r="262">
      <c r="A262" s="193" t="s">
        <v>1219</v>
      </c>
      <c r="B262" s="194" t="s">
        <v>1569</v>
      </c>
      <c r="C262" s="194" t="s">
        <v>875</v>
      </c>
      <c r="D262" s="194" t="s">
        <v>1220</v>
      </c>
      <c r="E262" s="195" t="n">
        <v>7633100</v>
      </c>
      <c r="F262" s="195" t="n">
        <v>7633100</v>
      </c>
    </row>
    <row ht="38.25" outlineLevel="0" r="263">
      <c r="A263" s="193" t="s">
        <v>1120</v>
      </c>
      <c r="B263" s="194" t="s">
        <v>1569</v>
      </c>
      <c r="C263" s="194" t="s">
        <v>1121</v>
      </c>
      <c r="D263" s="194" t="s">
        <v>851</v>
      </c>
      <c r="E263" s="195" t="n">
        <v>4217200</v>
      </c>
      <c r="F263" s="195" t="n">
        <v>4217200</v>
      </c>
    </row>
    <row outlineLevel="0" r="264">
      <c r="A264" s="193" t="s">
        <v>1247</v>
      </c>
      <c r="B264" s="194" t="s">
        <v>1569</v>
      </c>
      <c r="C264" s="194" t="s">
        <v>1248</v>
      </c>
      <c r="D264" s="194" t="s">
        <v>851</v>
      </c>
      <c r="E264" s="195" t="n">
        <v>4217200</v>
      </c>
      <c r="F264" s="195" t="n">
        <v>4217200</v>
      </c>
    </row>
    <row outlineLevel="0" r="265">
      <c r="A265" s="193" t="s">
        <v>1211</v>
      </c>
      <c r="B265" s="194" t="s">
        <v>1569</v>
      </c>
      <c r="C265" s="194" t="s">
        <v>1248</v>
      </c>
      <c r="D265" s="194" t="s">
        <v>1212</v>
      </c>
      <c r="E265" s="195" t="n">
        <v>4217200</v>
      </c>
      <c r="F265" s="195" t="n">
        <v>4217200</v>
      </c>
    </row>
    <row outlineLevel="0" r="266">
      <c r="A266" s="193" t="s">
        <v>1219</v>
      </c>
      <c r="B266" s="194" t="s">
        <v>1569</v>
      </c>
      <c r="C266" s="194" t="s">
        <v>1248</v>
      </c>
      <c r="D266" s="194" t="s">
        <v>1220</v>
      </c>
      <c r="E266" s="195" t="n">
        <v>4217200</v>
      </c>
      <c r="F266" s="195" t="n">
        <v>4217200</v>
      </c>
    </row>
    <row ht="89.25" outlineLevel="0" r="267">
      <c r="A267" s="193" t="s">
        <v>1501</v>
      </c>
      <c r="B267" s="194" t="s">
        <v>1502</v>
      </c>
      <c r="C267" s="194" t="s">
        <v>851</v>
      </c>
      <c r="D267" s="194" t="s">
        <v>851</v>
      </c>
      <c r="E267" s="195" t="n">
        <v>1020000</v>
      </c>
      <c r="F267" s="195" t="n">
        <v>1020000</v>
      </c>
    </row>
    <row ht="38.25" outlineLevel="0" r="268">
      <c r="A268" s="193" t="s">
        <v>872</v>
      </c>
      <c r="B268" s="194" t="s">
        <v>1502</v>
      </c>
      <c r="C268" s="194" t="s">
        <v>873</v>
      </c>
      <c r="D268" s="194" t="s">
        <v>851</v>
      </c>
      <c r="E268" s="195" t="n">
        <v>1020000</v>
      </c>
      <c r="F268" s="195" t="n">
        <v>1020000</v>
      </c>
    </row>
    <row ht="38.25" outlineLevel="0" r="269">
      <c r="A269" s="193" t="s">
        <v>874</v>
      </c>
      <c r="B269" s="194" t="s">
        <v>1502</v>
      </c>
      <c r="C269" s="194" t="s">
        <v>875</v>
      </c>
      <c r="D269" s="194" t="s">
        <v>851</v>
      </c>
      <c r="E269" s="195" t="n">
        <v>1020000</v>
      </c>
      <c r="F269" s="195" t="n">
        <v>1020000</v>
      </c>
    </row>
    <row outlineLevel="0" r="270">
      <c r="A270" s="193" t="s">
        <v>1211</v>
      </c>
      <c r="B270" s="194" t="s">
        <v>1502</v>
      </c>
      <c r="C270" s="194" t="s">
        <v>875</v>
      </c>
      <c r="D270" s="194" t="s">
        <v>1212</v>
      </c>
      <c r="E270" s="195" t="n">
        <v>1020000</v>
      </c>
      <c r="F270" s="195" t="n">
        <v>1020000</v>
      </c>
    </row>
    <row outlineLevel="0" r="271">
      <c r="A271" s="193" t="s">
        <v>1471</v>
      </c>
      <c r="B271" s="194" t="s">
        <v>1502</v>
      </c>
      <c r="C271" s="194" t="s">
        <v>875</v>
      </c>
      <c r="D271" s="194" t="s">
        <v>1472</v>
      </c>
      <c r="E271" s="195" t="n">
        <v>800000</v>
      </c>
      <c r="F271" s="195" t="n">
        <v>800000</v>
      </c>
    </row>
    <row outlineLevel="0" r="272">
      <c r="A272" s="193" t="s">
        <v>1580</v>
      </c>
      <c r="B272" s="194" t="s">
        <v>1502</v>
      </c>
      <c r="C272" s="194" t="s">
        <v>875</v>
      </c>
      <c r="D272" s="194" t="s">
        <v>1581</v>
      </c>
      <c r="E272" s="195" t="n">
        <v>220000</v>
      </c>
      <c r="F272" s="195" t="n">
        <v>220000</v>
      </c>
    </row>
    <row ht="89.25" outlineLevel="0" r="273">
      <c r="A273" s="193" t="s">
        <v>1570</v>
      </c>
      <c r="B273" s="194" t="s">
        <v>1571</v>
      </c>
      <c r="C273" s="194" t="s">
        <v>851</v>
      </c>
      <c r="D273" s="194" t="s">
        <v>851</v>
      </c>
      <c r="E273" s="195" t="n">
        <v>2511500</v>
      </c>
      <c r="F273" s="195" t="n">
        <v>2511500</v>
      </c>
    </row>
    <row ht="38.25" outlineLevel="0" r="274">
      <c r="A274" s="193" t="s">
        <v>872</v>
      </c>
      <c r="B274" s="194" t="s">
        <v>1571</v>
      </c>
      <c r="C274" s="194" t="s">
        <v>873</v>
      </c>
      <c r="D274" s="194" t="s">
        <v>851</v>
      </c>
      <c r="E274" s="195" t="n">
        <v>1246500</v>
      </c>
      <c r="F274" s="195" t="n">
        <v>1246500</v>
      </c>
    </row>
    <row ht="38.25" outlineLevel="0" r="275">
      <c r="A275" s="193" t="s">
        <v>874</v>
      </c>
      <c r="B275" s="194" t="s">
        <v>1571</v>
      </c>
      <c r="C275" s="194" t="s">
        <v>875</v>
      </c>
      <c r="D275" s="194" t="s">
        <v>851</v>
      </c>
      <c r="E275" s="195" t="n">
        <v>1246500</v>
      </c>
      <c r="F275" s="195" t="n">
        <v>1246500</v>
      </c>
    </row>
    <row outlineLevel="0" r="276">
      <c r="A276" s="193" t="s">
        <v>1211</v>
      </c>
      <c r="B276" s="194" t="s">
        <v>1571</v>
      </c>
      <c r="C276" s="194" t="s">
        <v>875</v>
      </c>
      <c r="D276" s="194" t="s">
        <v>1212</v>
      </c>
      <c r="E276" s="195" t="n">
        <v>1246500</v>
      </c>
      <c r="F276" s="195" t="n">
        <v>1246500</v>
      </c>
    </row>
    <row outlineLevel="0" r="277">
      <c r="A277" s="193" t="s">
        <v>1219</v>
      </c>
      <c r="B277" s="194" t="s">
        <v>1571</v>
      </c>
      <c r="C277" s="194" t="s">
        <v>875</v>
      </c>
      <c r="D277" s="194" t="s">
        <v>1220</v>
      </c>
      <c r="E277" s="195" t="n">
        <v>1246500</v>
      </c>
      <c r="F277" s="195" t="n">
        <v>1246500</v>
      </c>
    </row>
    <row ht="38.25" outlineLevel="0" r="278">
      <c r="A278" s="193" t="s">
        <v>1120</v>
      </c>
      <c r="B278" s="194" t="s">
        <v>1571</v>
      </c>
      <c r="C278" s="194" t="s">
        <v>1121</v>
      </c>
      <c r="D278" s="194" t="s">
        <v>851</v>
      </c>
      <c r="E278" s="195" t="n">
        <v>1265000</v>
      </c>
      <c r="F278" s="195" t="n">
        <v>1265000</v>
      </c>
    </row>
    <row outlineLevel="0" r="279">
      <c r="A279" s="193" t="s">
        <v>1247</v>
      </c>
      <c r="B279" s="194" t="s">
        <v>1571</v>
      </c>
      <c r="C279" s="194" t="s">
        <v>1248</v>
      </c>
      <c r="D279" s="194" t="s">
        <v>851</v>
      </c>
      <c r="E279" s="195" t="n">
        <v>1265000</v>
      </c>
      <c r="F279" s="195" t="n">
        <v>1265000</v>
      </c>
    </row>
    <row outlineLevel="0" r="280">
      <c r="A280" s="193" t="s">
        <v>1211</v>
      </c>
      <c r="B280" s="194" t="s">
        <v>1571</v>
      </c>
      <c r="C280" s="194" t="s">
        <v>1248</v>
      </c>
      <c r="D280" s="194" t="s">
        <v>1212</v>
      </c>
      <c r="E280" s="195" t="n">
        <v>1265000</v>
      </c>
      <c r="F280" s="195" t="n">
        <v>1265000</v>
      </c>
    </row>
    <row outlineLevel="0" r="281">
      <c r="A281" s="193" t="s">
        <v>1219</v>
      </c>
      <c r="B281" s="194" t="s">
        <v>1571</v>
      </c>
      <c r="C281" s="194" t="s">
        <v>1248</v>
      </c>
      <c r="D281" s="194" t="s">
        <v>1220</v>
      </c>
      <c r="E281" s="195" t="n">
        <v>1265000</v>
      </c>
      <c r="F281" s="195" t="n">
        <v>1265000</v>
      </c>
    </row>
    <row ht="89.25" outlineLevel="0" r="282">
      <c r="A282" s="193" t="s">
        <v>1503</v>
      </c>
      <c r="B282" s="194" t="s">
        <v>1504</v>
      </c>
      <c r="C282" s="194" t="s">
        <v>851</v>
      </c>
      <c r="D282" s="194" t="s">
        <v>851</v>
      </c>
      <c r="E282" s="195" t="n">
        <v>187200</v>
      </c>
      <c r="F282" s="195" t="n">
        <v>187200</v>
      </c>
    </row>
    <row ht="25.5" outlineLevel="0" r="283">
      <c r="A283" s="193" t="s">
        <v>969</v>
      </c>
      <c r="B283" s="194" t="s">
        <v>1504</v>
      </c>
      <c r="C283" s="194" t="s">
        <v>970</v>
      </c>
      <c r="D283" s="194" t="s">
        <v>851</v>
      </c>
      <c r="E283" s="195" t="n">
        <v>187200</v>
      </c>
      <c r="F283" s="195" t="n">
        <v>187200</v>
      </c>
    </row>
    <row outlineLevel="0" r="284">
      <c r="A284" s="193" t="s">
        <v>1505</v>
      </c>
      <c r="B284" s="194" t="s">
        <v>1504</v>
      </c>
      <c r="C284" s="194" t="s">
        <v>1506</v>
      </c>
      <c r="D284" s="194" t="s">
        <v>851</v>
      </c>
      <c r="E284" s="195" t="n">
        <v>187200</v>
      </c>
      <c r="F284" s="195" t="n">
        <v>187200</v>
      </c>
    </row>
    <row outlineLevel="0" r="285">
      <c r="A285" s="193" t="s">
        <v>1211</v>
      </c>
      <c r="B285" s="194" t="s">
        <v>1504</v>
      </c>
      <c r="C285" s="194" t="s">
        <v>1506</v>
      </c>
      <c r="D285" s="194" t="s">
        <v>1212</v>
      </c>
      <c r="E285" s="195" t="n">
        <v>187200</v>
      </c>
      <c r="F285" s="195" t="n">
        <v>187200</v>
      </c>
    </row>
    <row outlineLevel="0" r="286">
      <c r="A286" s="193" t="s">
        <v>1471</v>
      </c>
      <c r="B286" s="194" t="s">
        <v>1504</v>
      </c>
      <c r="C286" s="194" t="s">
        <v>1506</v>
      </c>
      <c r="D286" s="194" t="s">
        <v>1472</v>
      </c>
      <c r="E286" s="195" t="n">
        <v>187200</v>
      </c>
      <c r="F286" s="195" t="n">
        <v>187200</v>
      </c>
    </row>
    <row ht="76.5" outlineLevel="0" r="287">
      <c r="A287" s="193" t="s">
        <v>1507</v>
      </c>
      <c r="B287" s="194" t="s">
        <v>1508</v>
      </c>
      <c r="C287" s="194" t="s">
        <v>851</v>
      </c>
      <c r="D287" s="194" t="s">
        <v>851</v>
      </c>
      <c r="E287" s="195" t="n">
        <v>40000</v>
      </c>
      <c r="F287" s="195" t="n">
        <v>40000</v>
      </c>
    </row>
    <row ht="38.25" outlineLevel="0" r="288">
      <c r="A288" s="193" t="s">
        <v>872</v>
      </c>
      <c r="B288" s="194" t="s">
        <v>1508</v>
      </c>
      <c r="C288" s="194" t="s">
        <v>873</v>
      </c>
      <c r="D288" s="194" t="s">
        <v>851</v>
      </c>
      <c r="E288" s="195" t="n">
        <v>40000</v>
      </c>
      <c r="F288" s="195" t="n">
        <v>40000</v>
      </c>
    </row>
    <row ht="38.25" outlineLevel="0" r="289">
      <c r="A289" s="193" t="s">
        <v>874</v>
      </c>
      <c r="B289" s="194" t="s">
        <v>1508</v>
      </c>
      <c r="C289" s="194" t="s">
        <v>875</v>
      </c>
      <c r="D289" s="194" t="s">
        <v>851</v>
      </c>
      <c r="E289" s="195" t="n">
        <v>40000</v>
      </c>
      <c r="F289" s="195" t="n">
        <v>40000</v>
      </c>
    </row>
    <row outlineLevel="0" r="290">
      <c r="A290" s="193" t="s">
        <v>1211</v>
      </c>
      <c r="B290" s="194" t="s">
        <v>1508</v>
      </c>
      <c r="C290" s="194" t="s">
        <v>875</v>
      </c>
      <c r="D290" s="194" t="s">
        <v>1212</v>
      </c>
      <c r="E290" s="195" t="n">
        <v>40000</v>
      </c>
      <c r="F290" s="195" t="n">
        <v>40000</v>
      </c>
    </row>
    <row outlineLevel="0" r="291">
      <c r="A291" s="193" t="s">
        <v>1471</v>
      </c>
      <c r="B291" s="194" t="s">
        <v>1508</v>
      </c>
      <c r="C291" s="194" t="s">
        <v>875</v>
      </c>
      <c r="D291" s="194" t="s">
        <v>1472</v>
      </c>
      <c r="E291" s="195" t="n">
        <v>40000</v>
      </c>
      <c r="F291" s="195" t="n">
        <v>40000</v>
      </c>
    </row>
    <row ht="204" outlineLevel="0" r="292">
      <c r="A292" s="193" t="s">
        <v>1608</v>
      </c>
      <c r="B292" s="194" t="s">
        <v>1609</v>
      </c>
      <c r="C292" s="194" t="s">
        <v>851</v>
      </c>
      <c r="D292" s="194" t="s">
        <v>851</v>
      </c>
      <c r="E292" s="195" t="n">
        <v>32609600</v>
      </c>
      <c r="F292" s="195" t="n">
        <v>33343700</v>
      </c>
    </row>
    <row ht="38.25" outlineLevel="0" r="293">
      <c r="A293" s="193" t="s">
        <v>872</v>
      </c>
      <c r="B293" s="194" t="s">
        <v>1609</v>
      </c>
      <c r="C293" s="194" t="s">
        <v>873</v>
      </c>
      <c r="D293" s="194" t="s">
        <v>851</v>
      </c>
      <c r="E293" s="195" t="n">
        <v>32609600</v>
      </c>
      <c r="F293" s="195" t="n">
        <v>33343700</v>
      </c>
    </row>
    <row ht="38.25" outlineLevel="0" r="294">
      <c r="A294" s="193" t="s">
        <v>874</v>
      </c>
      <c r="B294" s="194" t="s">
        <v>1609</v>
      </c>
      <c r="C294" s="194" t="s">
        <v>875</v>
      </c>
      <c r="D294" s="194" t="s">
        <v>851</v>
      </c>
      <c r="E294" s="195" t="n">
        <v>32609600</v>
      </c>
      <c r="F294" s="195" t="n">
        <v>33343700</v>
      </c>
    </row>
    <row outlineLevel="0" r="295">
      <c r="A295" s="193" t="s">
        <v>1126</v>
      </c>
      <c r="B295" s="194" t="s">
        <v>1609</v>
      </c>
      <c r="C295" s="194" t="s">
        <v>875</v>
      </c>
      <c r="D295" s="194" t="s">
        <v>1127</v>
      </c>
      <c r="E295" s="195" t="n">
        <v>32609600</v>
      </c>
      <c r="F295" s="195" t="n">
        <v>33343700</v>
      </c>
    </row>
    <row outlineLevel="0" r="296">
      <c r="A296" s="193" t="s">
        <v>1135</v>
      </c>
      <c r="B296" s="194" t="s">
        <v>1609</v>
      </c>
      <c r="C296" s="194" t="s">
        <v>875</v>
      </c>
      <c r="D296" s="194" t="s">
        <v>1136</v>
      </c>
      <c r="E296" s="195" t="n">
        <v>32609600</v>
      </c>
      <c r="F296" s="195" t="n">
        <v>33343700</v>
      </c>
    </row>
    <row ht="229.5" outlineLevel="0" r="297">
      <c r="A297" s="193" t="s">
        <v>1572</v>
      </c>
      <c r="B297" s="194" t="s">
        <v>1573</v>
      </c>
      <c r="C297" s="194" t="s">
        <v>851</v>
      </c>
      <c r="D297" s="194" t="s">
        <v>851</v>
      </c>
      <c r="E297" s="195" t="n">
        <v>358360</v>
      </c>
      <c r="F297" s="195" t="n">
        <v>358360</v>
      </c>
    </row>
    <row ht="38.25" outlineLevel="0" r="298">
      <c r="A298" s="193" t="s">
        <v>1120</v>
      </c>
      <c r="B298" s="194" t="s">
        <v>1573</v>
      </c>
      <c r="C298" s="194" t="s">
        <v>1121</v>
      </c>
      <c r="D298" s="194" t="s">
        <v>851</v>
      </c>
      <c r="E298" s="195" t="n">
        <v>358360</v>
      </c>
      <c r="F298" s="195" t="n">
        <v>358360</v>
      </c>
    </row>
    <row outlineLevel="0" r="299">
      <c r="A299" s="193" t="s">
        <v>1247</v>
      </c>
      <c r="B299" s="194" t="s">
        <v>1573</v>
      </c>
      <c r="C299" s="194" t="s">
        <v>1248</v>
      </c>
      <c r="D299" s="194" t="s">
        <v>851</v>
      </c>
      <c r="E299" s="195" t="n">
        <v>358360</v>
      </c>
      <c r="F299" s="195" t="n">
        <v>358360</v>
      </c>
    </row>
    <row outlineLevel="0" r="300">
      <c r="A300" s="193" t="s">
        <v>1211</v>
      </c>
      <c r="B300" s="194" t="s">
        <v>1573</v>
      </c>
      <c r="C300" s="194" t="s">
        <v>1248</v>
      </c>
      <c r="D300" s="194" t="s">
        <v>1212</v>
      </c>
      <c r="E300" s="195" t="n">
        <v>358360</v>
      </c>
      <c r="F300" s="195" t="n">
        <v>358360</v>
      </c>
    </row>
    <row outlineLevel="0" r="301">
      <c r="A301" s="193" t="s">
        <v>1219</v>
      </c>
      <c r="B301" s="194" t="s">
        <v>1573</v>
      </c>
      <c r="C301" s="194" t="s">
        <v>1248</v>
      </c>
      <c r="D301" s="194" t="s">
        <v>1220</v>
      </c>
      <c r="E301" s="195" t="n">
        <v>358360</v>
      </c>
      <c r="F301" s="195" t="n">
        <v>358360</v>
      </c>
    </row>
    <row ht="114.75" outlineLevel="0" r="302">
      <c r="A302" s="193" t="s">
        <v>1513</v>
      </c>
      <c r="B302" s="194" t="s">
        <v>1514</v>
      </c>
      <c r="C302" s="194" t="s">
        <v>851</v>
      </c>
      <c r="D302" s="194" t="s">
        <v>851</v>
      </c>
      <c r="E302" s="195" t="n">
        <v>8404000</v>
      </c>
      <c r="F302" s="195" t="n">
        <v>8404000</v>
      </c>
    </row>
    <row ht="38.25" outlineLevel="0" r="303">
      <c r="A303" s="193" t="s">
        <v>872</v>
      </c>
      <c r="B303" s="194" t="s">
        <v>1514</v>
      </c>
      <c r="C303" s="194" t="s">
        <v>873</v>
      </c>
      <c r="D303" s="194" t="s">
        <v>851</v>
      </c>
      <c r="E303" s="195" t="n">
        <v>8404000</v>
      </c>
      <c r="F303" s="195" t="n">
        <v>8404000</v>
      </c>
    </row>
    <row ht="38.25" outlineLevel="0" r="304">
      <c r="A304" s="193" t="s">
        <v>874</v>
      </c>
      <c r="B304" s="194" t="s">
        <v>1514</v>
      </c>
      <c r="C304" s="194" t="s">
        <v>875</v>
      </c>
      <c r="D304" s="194" t="s">
        <v>851</v>
      </c>
      <c r="E304" s="195" t="n">
        <v>8404000</v>
      </c>
      <c r="F304" s="195" t="n">
        <v>8404000</v>
      </c>
    </row>
    <row outlineLevel="0" r="305">
      <c r="A305" s="193" t="s">
        <v>1211</v>
      </c>
      <c r="B305" s="194" t="s">
        <v>1514</v>
      </c>
      <c r="C305" s="194" t="s">
        <v>875</v>
      </c>
      <c r="D305" s="194" t="s">
        <v>1212</v>
      </c>
      <c r="E305" s="195" t="n">
        <v>8404000</v>
      </c>
      <c r="F305" s="195" t="n">
        <v>8404000</v>
      </c>
    </row>
    <row outlineLevel="0" r="306">
      <c r="A306" s="193" t="s">
        <v>1471</v>
      </c>
      <c r="B306" s="194" t="s">
        <v>1514</v>
      </c>
      <c r="C306" s="194" t="s">
        <v>875</v>
      </c>
      <c r="D306" s="194" t="s">
        <v>1472</v>
      </c>
      <c r="E306" s="195" t="n">
        <v>8404000</v>
      </c>
      <c r="F306" s="195" t="n">
        <v>8404000</v>
      </c>
    </row>
    <row ht="140.25" outlineLevel="0" r="307">
      <c r="A307" s="193" t="s">
        <v>1515</v>
      </c>
      <c r="B307" s="194" t="s">
        <v>1517</v>
      </c>
      <c r="C307" s="194" t="s">
        <v>851</v>
      </c>
      <c r="D307" s="194" t="s">
        <v>851</v>
      </c>
      <c r="E307" s="195" t="n">
        <v>15186900</v>
      </c>
      <c r="F307" s="195" t="n">
        <v>6489700</v>
      </c>
    </row>
    <row ht="38.25" outlineLevel="0" r="308">
      <c r="A308" s="193" t="s">
        <v>872</v>
      </c>
      <c r="B308" s="194" t="s">
        <v>1517</v>
      </c>
      <c r="C308" s="194" t="s">
        <v>873</v>
      </c>
      <c r="D308" s="194" t="s">
        <v>851</v>
      </c>
      <c r="E308" s="195" t="n">
        <v>15186900</v>
      </c>
      <c r="F308" s="195" t="n">
        <v>6489700</v>
      </c>
    </row>
    <row ht="38.25" outlineLevel="0" r="309">
      <c r="A309" s="193" t="s">
        <v>874</v>
      </c>
      <c r="B309" s="194" t="s">
        <v>1517</v>
      </c>
      <c r="C309" s="194" t="s">
        <v>875</v>
      </c>
      <c r="D309" s="194" t="s">
        <v>851</v>
      </c>
      <c r="E309" s="195" t="n">
        <v>15186900</v>
      </c>
      <c r="F309" s="195" t="n">
        <v>6489700</v>
      </c>
    </row>
    <row outlineLevel="0" r="310">
      <c r="A310" s="193" t="s">
        <v>1211</v>
      </c>
      <c r="B310" s="194" t="s">
        <v>1517</v>
      </c>
      <c r="C310" s="194" t="s">
        <v>875</v>
      </c>
      <c r="D310" s="194" t="s">
        <v>1212</v>
      </c>
      <c r="E310" s="195" t="n">
        <v>15186900</v>
      </c>
      <c r="F310" s="195" t="n">
        <v>6489700</v>
      </c>
    </row>
    <row outlineLevel="0" r="311">
      <c r="A311" s="193" t="s">
        <v>1471</v>
      </c>
      <c r="B311" s="194" t="s">
        <v>1517</v>
      </c>
      <c r="C311" s="194" t="s">
        <v>875</v>
      </c>
      <c r="D311" s="194" t="s">
        <v>1472</v>
      </c>
      <c r="E311" s="195" t="n">
        <v>15186900</v>
      </c>
      <c r="F311" s="195" t="n">
        <v>6489700</v>
      </c>
    </row>
    <row ht="51" outlineLevel="0" r="312">
      <c r="A312" s="193" t="s">
        <v>1139</v>
      </c>
      <c r="B312" s="194" t="s">
        <v>1140</v>
      </c>
      <c r="C312" s="194" t="s">
        <v>851</v>
      </c>
      <c r="D312" s="194" t="s">
        <v>851</v>
      </c>
      <c r="E312" s="195" t="n">
        <v>6099700</v>
      </c>
      <c r="F312" s="195" t="n">
        <v>7763900</v>
      </c>
    </row>
    <row ht="140.25" outlineLevel="0" r="313">
      <c r="A313" s="193" t="s">
        <v>1582</v>
      </c>
      <c r="B313" s="194" t="s">
        <v>1583</v>
      </c>
      <c r="C313" s="194" t="s">
        <v>851</v>
      </c>
      <c r="D313" s="194" t="s">
        <v>851</v>
      </c>
      <c r="E313" s="195" t="n">
        <v>6099700</v>
      </c>
      <c r="F313" s="195" t="n">
        <v>6099700</v>
      </c>
    </row>
    <row ht="76.5" outlineLevel="0" r="314">
      <c r="A314" s="193" t="s">
        <v>862</v>
      </c>
      <c r="B314" s="194" t="s">
        <v>1583</v>
      </c>
      <c r="C314" s="194" t="s">
        <v>505</v>
      </c>
      <c r="D314" s="194" t="s">
        <v>851</v>
      </c>
      <c r="E314" s="195" t="n">
        <v>4992580</v>
      </c>
      <c r="F314" s="195" t="n">
        <v>4992580</v>
      </c>
    </row>
    <row ht="38.25" outlineLevel="0" r="315">
      <c r="A315" s="193" t="s">
        <v>863</v>
      </c>
      <c r="B315" s="194" t="s">
        <v>1583</v>
      </c>
      <c r="C315" s="194" t="s">
        <v>559</v>
      </c>
      <c r="D315" s="194" t="s">
        <v>851</v>
      </c>
      <c r="E315" s="195" t="n">
        <v>4992580</v>
      </c>
      <c r="F315" s="195" t="n">
        <v>4992580</v>
      </c>
    </row>
    <row outlineLevel="0" r="316">
      <c r="A316" s="193" t="s">
        <v>1211</v>
      </c>
      <c r="B316" s="194" t="s">
        <v>1583</v>
      </c>
      <c r="C316" s="194" t="s">
        <v>559</v>
      </c>
      <c r="D316" s="194" t="s">
        <v>1212</v>
      </c>
      <c r="E316" s="195" t="n">
        <v>4992580</v>
      </c>
      <c r="F316" s="195" t="n">
        <v>4992580</v>
      </c>
    </row>
    <row outlineLevel="0" r="317">
      <c r="A317" s="193" t="s">
        <v>1580</v>
      </c>
      <c r="B317" s="194" t="s">
        <v>1583</v>
      </c>
      <c r="C317" s="194" t="s">
        <v>559</v>
      </c>
      <c r="D317" s="194" t="s">
        <v>1581</v>
      </c>
      <c r="E317" s="195" t="n">
        <v>4992580</v>
      </c>
      <c r="F317" s="195" t="n">
        <v>4992580</v>
      </c>
    </row>
    <row ht="38.25" outlineLevel="0" r="318">
      <c r="A318" s="193" t="s">
        <v>872</v>
      </c>
      <c r="B318" s="194" t="s">
        <v>1583</v>
      </c>
      <c r="C318" s="194" t="s">
        <v>873</v>
      </c>
      <c r="D318" s="194" t="s">
        <v>851</v>
      </c>
      <c r="E318" s="195" t="n">
        <v>1107120</v>
      </c>
      <c r="F318" s="195" t="n">
        <v>1107120</v>
      </c>
    </row>
    <row ht="38.25" outlineLevel="0" r="319">
      <c r="A319" s="193" t="s">
        <v>874</v>
      </c>
      <c r="B319" s="194" t="s">
        <v>1583</v>
      </c>
      <c r="C319" s="194" t="s">
        <v>875</v>
      </c>
      <c r="D319" s="194" t="s">
        <v>851</v>
      </c>
      <c r="E319" s="195" t="n">
        <v>1107120</v>
      </c>
      <c r="F319" s="195" t="n">
        <v>1107120</v>
      </c>
    </row>
    <row outlineLevel="0" r="320">
      <c r="A320" s="193" t="s">
        <v>1211</v>
      </c>
      <c r="B320" s="194" t="s">
        <v>1583</v>
      </c>
      <c r="C320" s="194" t="s">
        <v>875</v>
      </c>
      <c r="D320" s="194" t="s">
        <v>1212</v>
      </c>
      <c r="E320" s="195" t="n">
        <v>1107120</v>
      </c>
      <c r="F320" s="195" t="n">
        <v>1107120</v>
      </c>
    </row>
    <row outlineLevel="0" r="321">
      <c r="A321" s="193" t="s">
        <v>1580</v>
      </c>
      <c r="B321" s="194" t="s">
        <v>1583</v>
      </c>
      <c r="C321" s="194" t="s">
        <v>875</v>
      </c>
      <c r="D321" s="194" t="s">
        <v>1581</v>
      </c>
      <c r="E321" s="195" t="n">
        <v>1107120</v>
      </c>
      <c r="F321" s="195" t="n">
        <v>1107120</v>
      </c>
    </row>
    <row ht="165.75" outlineLevel="0" r="322">
      <c r="A322" s="193" t="s">
        <v>1141</v>
      </c>
      <c r="B322" s="194" t="s">
        <v>1142</v>
      </c>
      <c r="C322" s="194" t="s">
        <v>851</v>
      </c>
      <c r="D322" s="194" t="s">
        <v>851</v>
      </c>
      <c r="E322" s="195" t="n">
        <v>0</v>
      </c>
      <c r="F322" s="195" t="n">
        <v>1664200</v>
      </c>
    </row>
    <row ht="38.25" outlineLevel="0" r="323">
      <c r="A323" s="193" t="s">
        <v>1143</v>
      </c>
      <c r="B323" s="194" t="s">
        <v>1142</v>
      </c>
      <c r="C323" s="194" t="s">
        <v>1144</v>
      </c>
      <c r="D323" s="194" t="s">
        <v>851</v>
      </c>
      <c r="E323" s="195" t="n">
        <v>0</v>
      </c>
      <c r="F323" s="195" t="n">
        <v>1664200</v>
      </c>
    </row>
    <row outlineLevel="0" r="324">
      <c r="A324" s="193" t="s">
        <v>1145</v>
      </c>
      <c r="B324" s="194" t="s">
        <v>1142</v>
      </c>
      <c r="C324" s="194" t="s">
        <v>619</v>
      </c>
      <c r="D324" s="194" t="s">
        <v>851</v>
      </c>
      <c r="E324" s="195" t="n">
        <v>0</v>
      </c>
      <c r="F324" s="195" t="n">
        <v>1664200</v>
      </c>
    </row>
    <row outlineLevel="0" r="325">
      <c r="A325" s="193" t="s">
        <v>1126</v>
      </c>
      <c r="B325" s="194" t="s">
        <v>1142</v>
      </c>
      <c r="C325" s="194" t="s">
        <v>619</v>
      </c>
      <c r="D325" s="194" t="s">
        <v>1127</v>
      </c>
      <c r="E325" s="195" t="n">
        <v>0</v>
      </c>
      <c r="F325" s="195" t="n">
        <v>1664200</v>
      </c>
    </row>
    <row outlineLevel="0" r="326">
      <c r="A326" s="193" t="s">
        <v>1610</v>
      </c>
      <c r="B326" s="194" t="s">
        <v>1142</v>
      </c>
      <c r="C326" s="194" t="s">
        <v>619</v>
      </c>
      <c r="D326" s="194" t="s">
        <v>1611</v>
      </c>
      <c r="E326" s="195" t="n">
        <v>0</v>
      </c>
      <c r="F326" s="195" t="n">
        <v>1664200</v>
      </c>
    </row>
    <row ht="38.25" outlineLevel="0" r="327">
      <c r="A327" s="193" t="s">
        <v>1574</v>
      </c>
      <c r="B327" s="194" t="s">
        <v>1575</v>
      </c>
      <c r="C327" s="194" t="s">
        <v>851</v>
      </c>
      <c r="D327" s="194" t="s">
        <v>851</v>
      </c>
      <c r="E327" s="195" t="n">
        <v>77980580</v>
      </c>
      <c r="F327" s="195" t="n">
        <v>77980580</v>
      </c>
    </row>
    <row ht="102" outlineLevel="0" r="328">
      <c r="A328" s="193" t="s">
        <v>1586</v>
      </c>
      <c r="B328" s="194" t="s">
        <v>1587</v>
      </c>
      <c r="C328" s="194" t="s">
        <v>851</v>
      </c>
      <c r="D328" s="194" t="s">
        <v>851</v>
      </c>
      <c r="E328" s="195" t="n">
        <v>49733700</v>
      </c>
      <c r="F328" s="195" t="n">
        <v>49733700</v>
      </c>
    </row>
    <row ht="76.5" outlineLevel="0" r="329">
      <c r="A329" s="193" t="s">
        <v>862</v>
      </c>
      <c r="B329" s="194" t="s">
        <v>1587</v>
      </c>
      <c r="C329" s="194" t="s">
        <v>505</v>
      </c>
      <c r="D329" s="194" t="s">
        <v>851</v>
      </c>
      <c r="E329" s="195" t="n">
        <v>46966700</v>
      </c>
      <c r="F329" s="195" t="n">
        <v>46966700</v>
      </c>
    </row>
    <row ht="25.5" outlineLevel="0" r="330">
      <c r="A330" s="193" t="s">
        <v>981</v>
      </c>
      <c r="B330" s="194" t="s">
        <v>1587</v>
      </c>
      <c r="C330" s="194" t="s">
        <v>483</v>
      </c>
      <c r="D330" s="194" t="s">
        <v>851</v>
      </c>
      <c r="E330" s="195" t="n">
        <v>46966700</v>
      </c>
      <c r="F330" s="195" t="n">
        <v>46966700</v>
      </c>
    </row>
    <row outlineLevel="0" r="331">
      <c r="A331" s="193" t="s">
        <v>1211</v>
      </c>
      <c r="B331" s="194" t="s">
        <v>1587</v>
      </c>
      <c r="C331" s="194" t="s">
        <v>483</v>
      </c>
      <c r="D331" s="194" t="s">
        <v>1212</v>
      </c>
      <c r="E331" s="195" t="n">
        <v>46966700</v>
      </c>
      <c r="F331" s="195" t="n">
        <v>46966700</v>
      </c>
    </row>
    <row outlineLevel="0" r="332">
      <c r="A332" s="193" t="s">
        <v>1580</v>
      </c>
      <c r="B332" s="194" t="s">
        <v>1587</v>
      </c>
      <c r="C332" s="194" t="s">
        <v>483</v>
      </c>
      <c r="D332" s="194" t="s">
        <v>1581</v>
      </c>
      <c r="E332" s="195" t="n">
        <v>46966700</v>
      </c>
      <c r="F332" s="195" t="n">
        <v>46966700</v>
      </c>
    </row>
    <row ht="38.25" outlineLevel="0" r="333">
      <c r="A333" s="193" t="s">
        <v>872</v>
      </c>
      <c r="B333" s="194" t="s">
        <v>1587</v>
      </c>
      <c r="C333" s="194" t="s">
        <v>873</v>
      </c>
      <c r="D333" s="194" t="s">
        <v>851</v>
      </c>
      <c r="E333" s="195" t="n">
        <v>2767000</v>
      </c>
      <c r="F333" s="195" t="n">
        <v>2767000</v>
      </c>
    </row>
    <row ht="38.25" outlineLevel="0" r="334">
      <c r="A334" s="193" t="s">
        <v>874</v>
      </c>
      <c r="B334" s="194" t="s">
        <v>1587</v>
      </c>
      <c r="C334" s="194" t="s">
        <v>875</v>
      </c>
      <c r="D334" s="194" t="s">
        <v>851</v>
      </c>
      <c r="E334" s="195" t="n">
        <v>2767000</v>
      </c>
      <c r="F334" s="195" t="n">
        <v>2767000</v>
      </c>
    </row>
    <row outlineLevel="0" r="335">
      <c r="A335" s="193" t="s">
        <v>1211</v>
      </c>
      <c r="B335" s="194" t="s">
        <v>1587</v>
      </c>
      <c r="C335" s="194" t="s">
        <v>875</v>
      </c>
      <c r="D335" s="194" t="s">
        <v>1212</v>
      </c>
      <c r="E335" s="195" t="n">
        <v>2767000</v>
      </c>
      <c r="F335" s="195" t="n">
        <v>2767000</v>
      </c>
    </row>
    <row outlineLevel="0" r="336">
      <c r="A336" s="193" t="s">
        <v>1580</v>
      </c>
      <c r="B336" s="194" t="s">
        <v>1587</v>
      </c>
      <c r="C336" s="194" t="s">
        <v>875</v>
      </c>
      <c r="D336" s="194" t="s">
        <v>1581</v>
      </c>
      <c r="E336" s="195" t="n">
        <v>2767000</v>
      </c>
      <c r="F336" s="195" t="n">
        <v>2767000</v>
      </c>
    </row>
    <row ht="114.75" outlineLevel="0" r="337">
      <c r="A337" s="193" t="s">
        <v>1588</v>
      </c>
      <c r="B337" s="194" t="s">
        <v>1589</v>
      </c>
      <c r="C337" s="194" t="s">
        <v>851</v>
      </c>
      <c r="D337" s="194" t="s">
        <v>851</v>
      </c>
      <c r="E337" s="195" t="n">
        <v>1148640</v>
      </c>
      <c r="F337" s="195" t="n">
        <v>1148640</v>
      </c>
    </row>
    <row ht="76.5" outlineLevel="0" r="338">
      <c r="A338" s="193" t="s">
        <v>862</v>
      </c>
      <c r="B338" s="194" t="s">
        <v>1589</v>
      </c>
      <c r="C338" s="194" t="s">
        <v>505</v>
      </c>
      <c r="D338" s="194" t="s">
        <v>851</v>
      </c>
      <c r="E338" s="195" t="n">
        <v>1148640</v>
      </c>
      <c r="F338" s="195" t="n">
        <v>1148640</v>
      </c>
    </row>
    <row ht="25.5" outlineLevel="0" r="339">
      <c r="A339" s="193" t="s">
        <v>981</v>
      </c>
      <c r="B339" s="194" t="s">
        <v>1589</v>
      </c>
      <c r="C339" s="194" t="s">
        <v>483</v>
      </c>
      <c r="D339" s="194" t="s">
        <v>851</v>
      </c>
      <c r="E339" s="195" t="n">
        <v>1148640</v>
      </c>
      <c r="F339" s="195" t="n">
        <v>1148640</v>
      </c>
    </row>
    <row outlineLevel="0" r="340">
      <c r="A340" s="193" t="s">
        <v>1211</v>
      </c>
      <c r="B340" s="194" t="s">
        <v>1589</v>
      </c>
      <c r="C340" s="194" t="s">
        <v>483</v>
      </c>
      <c r="D340" s="194" t="s">
        <v>1212</v>
      </c>
      <c r="E340" s="195" t="n">
        <v>1148640</v>
      </c>
      <c r="F340" s="195" t="n">
        <v>1148640</v>
      </c>
    </row>
    <row outlineLevel="0" r="341">
      <c r="A341" s="193" t="s">
        <v>1580</v>
      </c>
      <c r="B341" s="194" t="s">
        <v>1589</v>
      </c>
      <c r="C341" s="194" t="s">
        <v>483</v>
      </c>
      <c r="D341" s="194" t="s">
        <v>1581</v>
      </c>
      <c r="E341" s="195" t="n">
        <v>1148640</v>
      </c>
      <c r="F341" s="195" t="n">
        <v>1148640</v>
      </c>
    </row>
    <row ht="140.25" outlineLevel="0" r="342">
      <c r="A342" s="193" t="s">
        <v>1590</v>
      </c>
      <c r="B342" s="194" t="s">
        <v>1591</v>
      </c>
      <c r="C342" s="194" t="s">
        <v>851</v>
      </c>
      <c r="D342" s="194" t="s">
        <v>851</v>
      </c>
      <c r="E342" s="195" t="n">
        <v>15754200</v>
      </c>
      <c r="F342" s="195" t="n">
        <v>15754200</v>
      </c>
    </row>
    <row ht="76.5" outlineLevel="0" r="343">
      <c r="A343" s="193" t="s">
        <v>862</v>
      </c>
      <c r="B343" s="194" t="s">
        <v>1591</v>
      </c>
      <c r="C343" s="194" t="s">
        <v>505</v>
      </c>
      <c r="D343" s="194" t="s">
        <v>851</v>
      </c>
      <c r="E343" s="195" t="n">
        <v>15754200</v>
      </c>
      <c r="F343" s="195" t="n">
        <v>15754200</v>
      </c>
    </row>
    <row ht="25.5" outlineLevel="0" r="344">
      <c r="A344" s="193" t="s">
        <v>981</v>
      </c>
      <c r="B344" s="194" t="s">
        <v>1591</v>
      </c>
      <c r="C344" s="194" t="s">
        <v>483</v>
      </c>
      <c r="D344" s="194" t="s">
        <v>851</v>
      </c>
      <c r="E344" s="195" t="n">
        <v>15754200</v>
      </c>
      <c r="F344" s="195" t="n">
        <v>15754200</v>
      </c>
    </row>
    <row outlineLevel="0" r="345">
      <c r="A345" s="193" t="s">
        <v>1211</v>
      </c>
      <c r="B345" s="194" t="s">
        <v>1591</v>
      </c>
      <c r="C345" s="194" t="s">
        <v>483</v>
      </c>
      <c r="D345" s="194" t="s">
        <v>1212</v>
      </c>
      <c r="E345" s="195" t="n">
        <v>15754200</v>
      </c>
      <c r="F345" s="195" t="n">
        <v>15754200</v>
      </c>
    </row>
    <row outlineLevel="0" r="346">
      <c r="A346" s="193" t="s">
        <v>1580</v>
      </c>
      <c r="B346" s="194" t="s">
        <v>1591</v>
      </c>
      <c r="C346" s="194" t="s">
        <v>483</v>
      </c>
      <c r="D346" s="194" t="s">
        <v>1581</v>
      </c>
      <c r="E346" s="195" t="n">
        <v>15754200</v>
      </c>
      <c r="F346" s="195" t="n">
        <v>15754200</v>
      </c>
    </row>
    <row ht="114.75" outlineLevel="0" r="347">
      <c r="A347" s="193" t="s">
        <v>1592</v>
      </c>
      <c r="B347" s="194" t="s">
        <v>1593</v>
      </c>
      <c r="C347" s="194" t="s">
        <v>851</v>
      </c>
      <c r="D347" s="194" t="s">
        <v>851</v>
      </c>
      <c r="E347" s="195" t="n">
        <v>450000</v>
      </c>
      <c r="F347" s="195" t="n">
        <v>450000</v>
      </c>
    </row>
    <row ht="76.5" outlineLevel="0" r="348">
      <c r="A348" s="193" t="s">
        <v>862</v>
      </c>
      <c r="B348" s="194" t="s">
        <v>1593</v>
      </c>
      <c r="C348" s="194" t="s">
        <v>505</v>
      </c>
      <c r="D348" s="194" t="s">
        <v>851</v>
      </c>
      <c r="E348" s="195" t="n">
        <v>450000</v>
      </c>
      <c r="F348" s="195" t="n">
        <v>450000</v>
      </c>
    </row>
    <row ht="25.5" outlineLevel="0" r="349">
      <c r="A349" s="193" t="s">
        <v>981</v>
      </c>
      <c r="B349" s="194" t="s">
        <v>1593</v>
      </c>
      <c r="C349" s="194" t="s">
        <v>483</v>
      </c>
      <c r="D349" s="194" t="s">
        <v>851</v>
      </c>
      <c r="E349" s="195" t="n">
        <v>450000</v>
      </c>
      <c r="F349" s="195" t="n">
        <v>450000</v>
      </c>
    </row>
    <row outlineLevel="0" r="350">
      <c r="A350" s="193" t="s">
        <v>1211</v>
      </c>
      <c r="B350" s="194" t="s">
        <v>1593</v>
      </c>
      <c r="C350" s="194" t="s">
        <v>483</v>
      </c>
      <c r="D350" s="194" t="s">
        <v>1212</v>
      </c>
      <c r="E350" s="195" t="n">
        <v>450000</v>
      </c>
      <c r="F350" s="195" t="n">
        <v>450000</v>
      </c>
    </row>
    <row outlineLevel="0" r="351">
      <c r="A351" s="193" t="s">
        <v>1580</v>
      </c>
      <c r="B351" s="194" t="s">
        <v>1593</v>
      </c>
      <c r="C351" s="194" t="s">
        <v>483</v>
      </c>
      <c r="D351" s="194" t="s">
        <v>1581</v>
      </c>
      <c r="E351" s="195" t="n">
        <v>450000</v>
      </c>
      <c r="F351" s="195" t="n">
        <v>450000</v>
      </c>
    </row>
    <row ht="89.25" outlineLevel="0" r="352">
      <c r="A352" s="193" t="s">
        <v>1594</v>
      </c>
      <c r="B352" s="194" t="s">
        <v>1595</v>
      </c>
      <c r="C352" s="194" t="s">
        <v>851</v>
      </c>
      <c r="D352" s="194" t="s">
        <v>851</v>
      </c>
      <c r="E352" s="195" t="n">
        <v>47400</v>
      </c>
      <c r="F352" s="195" t="n">
        <v>47400</v>
      </c>
    </row>
    <row ht="38.25" outlineLevel="0" r="353">
      <c r="A353" s="193" t="s">
        <v>872</v>
      </c>
      <c r="B353" s="194" t="s">
        <v>1595</v>
      </c>
      <c r="C353" s="194" t="s">
        <v>873</v>
      </c>
      <c r="D353" s="194" t="s">
        <v>851</v>
      </c>
      <c r="E353" s="195" t="n">
        <v>47400</v>
      </c>
      <c r="F353" s="195" t="n">
        <v>47400</v>
      </c>
    </row>
    <row ht="38.25" outlineLevel="0" r="354">
      <c r="A354" s="193" t="s">
        <v>874</v>
      </c>
      <c r="B354" s="194" t="s">
        <v>1595</v>
      </c>
      <c r="C354" s="194" t="s">
        <v>875</v>
      </c>
      <c r="D354" s="194" t="s">
        <v>851</v>
      </c>
      <c r="E354" s="195" t="n">
        <v>47400</v>
      </c>
      <c r="F354" s="195" t="n">
        <v>47400</v>
      </c>
    </row>
    <row outlineLevel="0" r="355">
      <c r="A355" s="193" t="s">
        <v>1211</v>
      </c>
      <c r="B355" s="194" t="s">
        <v>1595</v>
      </c>
      <c r="C355" s="194" t="s">
        <v>875</v>
      </c>
      <c r="D355" s="194" t="s">
        <v>1212</v>
      </c>
      <c r="E355" s="195" t="n">
        <v>47400</v>
      </c>
      <c r="F355" s="195" t="n">
        <v>47400</v>
      </c>
    </row>
    <row outlineLevel="0" r="356">
      <c r="A356" s="193" t="s">
        <v>1580</v>
      </c>
      <c r="B356" s="194" t="s">
        <v>1595</v>
      </c>
      <c r="C356" s="194" t="s">
        <v>875</v>
      </c>
      <c r="D356" s="194" t="s">
        <v>1581</v>
      </c>
      <c r="E356" s="195" t="n">
        <v>47400</v>
      </c>
      <c r="F356" s="195" t="n">
        <v>47400</v>
      </c>
    </row>
    <row ht="102" outlineLevel="0" r="357">
      <c r="A357" s="193" t="s">
        <v>1742</v>
      </c>
      <c r="B357" s="194" t="s">
        <v>1743</v>
      </c>
      <c r="C357" s="194" t="s">
        <v>851</v>
      </c>
      <c r="D357" s="194" t="s">
        <v>851</v>
      </c>
      <c r="E357" s="195" t="n">
        <v>20000</v>
      </c>
      <c r="F357" s="195" t="n">
        <v>20000</v>
      </c>
    </row>
    <row ht="38.25" outlineLevel="0" r="358">
      <c r="A358" s="193" t="s">
        <v>872</v>
      </c>
      <c r="B358" s="194" t="s">
        <v>1743</v>
      </c>
      <c r="C358" s="194" t="s">
        <v>873</v>
      </c>
      <c r="D358" s="194" t="s">
        <v>851</v>
      </c>
      <c r="E358" s="195" t="n">
        <v>20000</v>
      </c>
      <c r="F358" s="195" t="n">
        <v>20000</v>
      </c>
    </row>
    <row ht="38.25" outlineLevel="0" r="359">
      <c r="A359" s="193" t="s">
        <v>874</v>
      </c>
      <c r="B359" s="194" t="s">
        <v>1743</v>
      </c>
      <c r="C359" s="194" t="s">
        <v>875</v>
      </c>
      <c r="D359" s="194" t="s">
        <v>851</v>
      </c>
      <c r="E359" s="195" t="n">
        <v>20000</v>
      </c>
      <c r="F359" s="195" t="n">
        <v>20000</v>
      </c>
    </row>
    <row outlineLevel="0" r="360">
      <c r="A360" s="193" t="s">
        <v>1211</v>
      </c>
      <c r="B360" s="194" t="s">
        <v>1743</v>
      </c>
      <c r="C360" s="194" t="s">
        <v>875</v>
      </c>
      <c r="D360" s="194" t="s">
        <v>1212</v>
      </c>
      <c r="E360" s="195" t="n">
        <v>20000</v>
      </c>
      <c r="F360" s="195" t="n">
        <v>20000</v>
      </c>
    </row>
    <row outlineLevel="0" r="361">
      <c r="A361" s="193" t="s">
        <v>1580</v>
      </c>
      <c r="B361" s="194" t="s">
        <v>1743</v>
      </c>
      <c r="C361" s="194" t="s">
        <v>875</v>
      </c>
      <c r="D361" s="194" t="s">
        <v>1581</v>
      </c>
      <c r="E361" s="195" t="n">
        <v>20000</v>
      </c>
      <c r="F361" s="195" t="n">
        <v>20000</v>
      </c>
    </row>
    <row ht="76.5" outlineLevel="0" r="362">
      <c r="A362" s="193" t="s">
        <v>1598</v>
      </c>
      <c r="B362" s="194" t="s">
        <v>1599</v>
      </c>
      <c r="C362" s="194" t="s">
        <v>851</v>
      </c>
      <c r="D362" s="194" t="s">
        <v>851</v>
      </c>
      <c r="E362" s="195" t="n">
        <v>1180000</v>
      </c>
      <c r="F362" s="195" t="n">
        <v>1180000</v>
      </c>
    </row>
    <row ht="38.25" outlineLevel="0" r="363">
      <c r="A363" s="193" t="s">
        <v>872</v>
      </c>
      <c r="B363" s="194" t="s">
        <v>1599</v>
      </c>
      <c r="C363" s="194" t="s">
        <v>873</v>
      </c>
      <c r="D363" s="194" t="s">
        <v>851</v>
      </c>
      <c r="E363" s="195" t="n">
        <v>1180000</v>
      </c>
      <c r="F363" s="195" t="n">
        <v>1180000</v>
      </c>
    </row>
    <row ht="38.25" outlineLevel="0" r="364">
      <c r="A364" s="193" t="s">
        <v>874</v>
      </c>
      <c r="B364" s="194" t="s">
        <v>1599</v>
      </c>
      <c r="C364" s="194" t="s">
        <v>875</v>
      </c>
      <c r="D364" s="194" t="s">
        <v>851</v>
      </c>
      <c r="E364" s="195" t="n">
        <v>1180000</v>
      </c>
      <c r="F364" s="195" t="n">
        <v>1180000</v>
      </c>
    </row>
    <row outlineLevel="0" r="365">
      <c r="A365" s="193" t="s">
        <v>1211</v>
      </c>
      <c r="B365" s="194" t="s">
        <v>1599</v>
      </c>
      <c r="C365" s="194" t="s">
        <v>875</v>
      </c>
      <c r="D365" s="194" t="s">
        <v>1212</v>
      </c>
      <c r="E365" s="195" t="n">
        <v>1180000</v>
      </c>
      <c r="F365" s="195" t="n">
        <v>1180000</v>
      </c>
    </row>
    <row outlineLevel="0" r="366">
      <c r="A366" s="193" t="s">
        <v>1580</v>
      </c>
      <c r="B366" s="194" t="s">
        <v>1599</v>
      </c>
      <c r="C366" s="194" t="s">
        <v>875</v>
      </c>
      <c r="D366" s="194" t="s">
        <v>1581</v>
      </c>
      <c r="E366" s="195" t="n">
        <v>1180000</v>
      </c>
      <c r="F366" s="195" t="n">
        <v>1180000</v>
      </c>
    </row>
    <row ht="102" outlineLevel="0" r="367">
      <c r="A367" s="193" t="s">
        <v>1600</v>
      </c>
      <c r="B367" s="194" t="s">
        <v>1601</v>
      </c>
      <c r="C367" s="194" t="s">
        <v>851</v>
      </c>
      <c r="D367" s="194" t="s">
        <v>851</v>
      </c>
      <c r="E367" s="195" t="n">
        <v>7689550</v>
      </c>
      <c r="F367" s="195" t="n">
        <v>7689550</v>
      </c>
    </row>
    <row ht="76.5" outlineLevel="0" r="368">
      <c r="A368" s="193" t="s">
        <v>862</v>
      </c>
      <c r="B368" s="194" t="s">
        <v>1601</v>
      </c>
      <c r="C368" s="194" t="s">
        <v>505</v>
      </c>
      <c r="D368" s="194" t="s">
        <v>851</v>
      </c>
      <c r="E368" s="195" t="n">
        <v>7452800</v>
      </c>
      <c r="F368" s="195" t="n">
        <v>7452800</v>
      </c>
    </row>
    <row ht="38.25" outlineLevel="0" r="369">
      <c r="A369" s="193" t="s">
        <v>863</v>
      </c>
      <c r="B369" s="194" t="s">
        <v>1601</v>
      </c>
      <c r="C369" s="194" t="s">
        <v>559</v>
      </c>
      <c r="D369" s="194" t="s">
        <v>851</v>
      </c>
      <c r="E369" s="195" t="n">
        <v>7452800</v>
      </c>
      <c r="F369" s="195" t="n">
        <v>7452800</v>
      </c>
    </row>
    <row outlineLevel="0" r="370">
      <c r="A370" s="193" t="s">
        <v>1211</v>
      </c>
      <c r="B370" s="194" t="s">
        <v>1601</v>
      </c>
      <c r="C370" s="194" t="s">
        <v>559</v>
      </c>
      <c r="D370" s="194" t="s">
        <v>1212</v>
      </c>
      <c r="E370" s="195" t="n">
        <v>7452800</v>
      </c>
      <c r="F370" s="195" t="n">
        <v>7452800</v>
      </c>
    </row>
    <row outlineLevel="0" r="371">
      <c r="A371" s="193" t="s">
        <v>1580</v>
      </c>
      <c r="B371" s="194" t="s">
        <v>1601</v>
      </c>
      <c r="C371" s="194" t="s">
        <v>559</v>
      </c>
      <c r="D371" s="194" t="s">
        <v>1581</v>
      </c>
      <c r="E371" s="195" t="n">
        <v>7452800</v>
      </c>
      <c r="F371" s="195" t="n">
        <v>7452800</v>
      </c>
    </row>
    <row ht="38.25" outlineLevel="0" r="372">
      <c r="A372" s="193" t="s">
        <v>872</v>
      </c>
      <c r="B372" s="194" t="s">
        <v>1601</v>
      </c>
      <c r="C372" s="194" t="s">
        <v>873</v>
      </c>
      <c r="D372" s="194" t="s">
        <v>851</v>
      </c>
      <c r="E372" s="195" t="n">
        <v>236750</v>
      </c>
      <c r="F372" s="195" t="n">
        <v>236750</v>
      </c>
    </row>
    <row ht="38.25" outlineLevel="0" r="373">
      <c r="A373" s="193" t="s">
        <v>874</v>
      </c>
      <c r="B373" s="194" t="s">
        <v>1601</v>
      </c>
      <c r="C373" s="194" t="s">
        <v>875</v>
      </c>
      <c r="D373" s="194" t="s">
        <v>851</v>
      </c>
      <c r="E373" s="195" t="n">
        <v>236750</v>
      </c>
      <c r="F373" s="195" t="n">
        <v>236750</v>
      </c>
    </row>
    <row outlineLevel="0" r="374">
      <c r="A374" s="193" t="s">
        <v>1211</v>
      </c>
      <c r="B374" s="194" t="s">
        <v>1601</v>
      </c>
      <c r="C374" s="194" t="s">
        <v>875</v>
      </c>
      <c r="D374" s="194" t="s">
        <v>1212</v>
      </c>
      <c r="E374" s="195" t="n">
        <v>236750</v>
      </c>
      <c r="F374" s="195" t="n">
        <v>236750</v>
      </c>
    </row>
    <row outlineLevel="0" r="375">
      <c r="A375" s="193" t="s">
        <v>1580</v>
      </c>
      <c r="B375" s="194" t="s">
        <v>1601</v>
      </c>
      <c r="C375" s="194" t="s">
        <v>875</v>
      </c>
      <c r="D375" s="194" t="s">
        <v>1581</v>
      </c>
      <c r="E375" s="195" t="n">
        <v>236750</v>
      </c>
      <c r="F375" s="195" t="n">
        <v>236750</v>
      </c>
    </row>
    <row ht="127.5" outlineLevel="0" r="376">
      <c r="A376" s="193" t="s">
        <v>1602</v>
      </c>
      <c r="B376" s="194" t="s">
        <v>1603</v>
      </c>
      <c r="C376" s="194" t="s">
        <v>851</v>
      </c>
      <c r="D376" s="194" t="s">
        <v>851</v>
      </c>
      <c r="E376" s="195" t="n">
        <v>250000</v>
      </c>
      <c r="F376" s="195" t="n">
        <v>250000</v>
      </c>
    </row>
    <row ht="76.5" outlineLevel="0" r="377">
      <c r="A377" s="193" t="s">
        <v>862</v>
      </c>
      <c r="B377" s="194" t="s">
        <v>1603</v>
      </c>
      <c r="C377" s="194" t="s">
        <v>505</v>
      </c>
      <c r="D377" s="194" t="s">
        <v>851</v>
      </c>
      <c r="E377" s="195" t="n">
        <v>250000</v>
      </c>
      <c r="F377" s="195" t="n">
        <v>250000</v>
      </c>
    </row>
    <row ht="38.25" outlineLevel="0" r="378">
      <c r="A378" s="193" t="s">
        <v>863</v>
      </c>
      <c r="B378" s="194" t="s">
        <v>1603</v>
      </c>
      <c r="C378" s="194" t="s">
        <v>559</v>
      </c>
      <c r="D378" s="194" t="s">
        <v>851</v>
      </c>
      <c r="E378" s="195" t="n">
        <v>250000</v>
      </c>
      <c r="F378" s="195" t="n">
        <v>250000</v>
      </c>
    </row>
    <row outlineLevel="0" r="379">
      <c r="A379" s="193" t="s">
        <v>1211</v>
      </c>
      <c r="B379" s="194" t="s">
        <v>1603</v>
      </c>
      <c r="C379" s="194" t="s">
        <v>559</v>
      </c>
      <c r="D379" s="194" t="s">
        <v>1212</v>
      </c>
      <c r="E379" s="195" t="n">
        <v>250000</v>
      </c>
      <c r="F379" s="195" t="n">
        <v>250000</v>
      </c>
    </row>
    <row outlineLevel="0" r="380">
      <c r="A380" s="193" t="s">
        <v>1580</v>
      </c>
      <c r="B380" s="194" t="s">
        <v>1603</v>
      </c>
      <c r="C380" s="194" t="s">
        <v>559</v>
      </c>
      <c r="D380" s="194" t="s">
        <v>1581</v>
      </c>
      <c r="E380" s="195" t="n">
        <v>250000</v>
      </c>
      <c r="F380" s="195" t="n">
        <v>250000</v>
      </c>
    </row>
    <row ht="114.75" outlineLevel="0" r="381">
      <c r="A381" s="193" t="s">
        <v>1744</v>
      </c>
      <c r="B381" s="194" t="s">
        <v>1745</v>
      </c>
      <c r="C381" s="194" t="s">
        <v>851</v>
      </c>
      <c r="D381" s="194" t="s">
        <v>851</v>
      </c>
      <c r="E381" s="195" t="n">
        <v>1434000</v>
      </c>
      <c r="F381" s="195" t="n">
        <v>1434000</v>
      </c>
    </row>
    <row ht="38.25" outlineLevel="0" r="382">
      <c r="A382" s="193" t="s">
        <v>872</v>
      </c>
      <c r="B382" s="194" t="s">
        <v>1745</v>
      </c>
      <c r="C382" s="194" t="s">
        <v>873</v>
      </c>
      <c r="D382" s="194" t="s">
        <v>851</v>
      </c>
      <c r="E382" s="195" t="n">
        <v>1434000</v>
      </c>
      <c r="F382" s="195" t="n">
        <v>1434000</v>
      </c>
    </row>
    <row ht="38.25" outlineLevel="0" r="383">
      <c r="A383" s="193" t="s">
        <v>874</v>
      </c>
      <c r="B383" s="194" t="s">
        <v>1745</v>
      </c>
      <c r="C383" s="194" t="s">
        <v>875</v>
      </c>
      <c r="D383" s="194" t="s">
        <v>851</v>
      </c>
      <c r="E383" s="195" t="n">
        <v>1434000</v>
      </c>
      <c r="F383" s="195" t="n">
        <v>1434000</v>
      </c>
    </row>
    <row outlineLevel="0" r="384">
      <c r="A384" s="193" t="s">
        <v>1211</v>
      </c>
      <c r="B384" s="194" t="s">
        <v>1745</v>
      </c>
      <c r="C384" s="194" t="s">
        <v>875</v>
      </c>
      <c r="D384" s="194" t="s">
        <v>1212</v>
      </c>
      <c r="E384" s="195" t="n">
        <v>1434000</v>
      </c>
      <c r="F384" s="195" t="n">
        <v>1434000</v>
      </c>
    </row>
    <row outlineLevel="0" r="385">
      <c r="A385" s="193" t="s">
        <v>1580</v>
      </c>
      <c r="B385" s="194" t="s">
        <v>1745</v>
      </c>
      <c r="C385" s="194" t="s">
        <v>875</v>
      </c>
      <c r="D385" s="194" t="s">
        <v>1581</v>
      </c>
      <c r="E385" s="195" t="n">
        <v>1434000</v>
      </c>
      <c r="F385" s="195" t="n">
        <v>1434000</v>
      </c>
    </row>
    <row ht="89.25" outlineLevel="0" r="386">
      <c r="A386" s="193" t="s">
        <v>1576</v>
      </c>
      <c r="B386" s="194" t="s">
        <v>1577</v>
      </c>
      <c r="C386" s="194" t="s">
        <v>851</v>
      </c>
      <c r="D386" s="194" t="s">
        <v>851</v>
      </c>
      <c r="E386" s="195" t="n">
        <v>73090</v>
      </c>
      <c r="F386" s="195" t="n">
        <v>73090</v>
      </c>
    </row>
    <row ht="76.5" outlineLevel="0" r="387">
      <c r="A387" s="193" t="s">
        <v>862</v>
      </c>
      <c r="B387" s="194" t="s">
        <v>1577</v>
      </c>
      <c r="C387" s="194" t="s">
        <v>505</v>
      </c>
      <c r="D387" s="194" t="s">
        <v>851</v>
      </c>
      <c r="E387" s="195" t="n">
        <v>69590</v>
      </c>
      <c r="F387" s="195" t="n">
        <v>69590</v>
      </c>
    </row>
    <row ht="25.5" outlineLevel="0" r="388">
      <c r="A388" s="193" t="s">
        <v>981</v>
      </c>
      <c r="B388" s="194" t="s">
        <v>1577</v>
      </c>
      <c r="C388" s="194" t="s">
        <v>483</v>
      </c>
      <c r="D388" s="194" t="s">
        <v>851</v>
      </c>
      <c r="E388" s="195" t="n">
        <v>69590</v>
      </c>
      <c r="F388" s="195" t="n">
        <v>69590</v>
      </c>
    </row>
    <row outlineLevel="0" r="389">
      <c r="A389" s="193" t="s">
        <v>1211</v>
      </c>
      <c r="B389" s="194" t="s">
        <v>1577</v>
      </c>
      <c r="C389" s="194" t="s">
        <v>483</v>
      </c>
      <c r="D389" s="194" t="s">
        <v>1212</v>
      </c>
      <c r="E389" s="195" t="n">
        <v>69590</v>
      </c>
      <c r="F389" s="195" t="n">
        <v>69590</v>
      </c>
    </row>
    <row outlineLevel="0" r="390">
      <c r="A390" s="193" t="s">
        <v>1219</v>
      </c>
      <c r="B390" s="194" t="s">
        <v>1577</v>
      </c>
      <c r="C390" s="194" t="s">
        <v>483</v>
      </c>
      <c r="D390" s="194" t="s">
        <v>1220</v>
      </c>
      <c r="E390" s="195" t="n">
        <v>69590</v>
      </c>
      <c r="F390" s="195" t="n">
        <v>69590</v>
      </c>
    </row>
    <row ht="38.25" outlineLevel="0" r="391">
      <c r="A391" s="193" t="s">
        <v>872</v>
      </c>
      <c r="B391" s="194" t="s">
        <v>1577</v>
      </c>
      <c r="C391" s="194" t="s">
        <v>873</v>
      </c>
      <c r="D391" s="194" t="s">
        <v>851</v>
      </c>
      <c r="E391" s="195" t="n">
        <v>3500</v>
      </c>
      <c r="F391" s="195" t="n">
        <v>3500</v>
      </c>
    </row>
    <row ht="38.25" outlineLevel="0" r="392">
      <c r="A392" s="193" t="s">
        <v>874</v>
      </c>
      <c r="B392" s="194" t="s">
        <v>1577</v>
      </c>
      <c r="C392" s="194" t="s">
        <v>875</v>
      </c>
      <c r="D392" s="194" t="s">
        <v>851</v>
      </c>
      <c r="E392" s="195" t="n">
        <v>3500</v>
      </c>
      <c r="F392" s="195" t="n">
        <v>3500</v>
      </c>
    </row>
    <row outlineLevel="0" r="393">
      <c r="A393" s="193" t="s">
        <v>1211</v>
      </c>
      <c r="B393" s="194" t="s">
        <v>1577</v>
      </c>
      <c r="C393" s="194" t="s">
        <v>875</v>
      </c>
      <c r="D393" s="194" t="s">
        <v>1212</v>
      </c>
      <c r="E393" s="195" t="n">
        <v>3500</v>
      </c>
      <c r="F393" s="195" t="n">
        <v>3500</v>
      </c>
    </row>
    <row outlineLevel="0" r="394">
      <c r="A394" s="193" t="s">
        <v>1219</v>
      </c>
      <c r="B394" s="194" t="s">
        <v>1577</v>
      </c>
      <c r="C394" s="194" t="s">
        <v>875</v>
      </c>
      <c r="D394" s="194" t="s">
        <v>1220</v>
      </c>
      <c r="E394" s="195" t="n">
        <v>3500</v>
      </c>
      <c r="F394" s="195" t="n">
        <v>3500</v>
      </c>
    </row>
    <row ht="114.75" outlineLevel="0" r="395">
      <c r="A395" s="193" t="s">
        <v>1578</v>
      </c>
      <c r="B395" s="194" t="s">
        <v>1579</v>
      </c>
      <c r="C395" s="194" t="s">
        <v>851</v>
      </c>
      <c r="D395" s="194" t="s">
        <v>851</v>
      </c>
      <c r="E395" s="195" t="n">
        <v>200000</v>
      </c>
      <c r="F395" s="195" t="n">
        <v>200000</v>
      </c>
    </row>
    <row ht="38.25" outlineLevel="0" r="396">
      <c r="A396" s="193" t="s">
        <v>872</v>
      </c>
      <c r="B396" s="194" t="s">
        <v>1579</v>
      </c>
      <c r="C396" s="194" t="s">
        <v>873</v>
      </c>
      <c r="D396" s="194" t="s">
        <v>851</v>
      </c>
      <c r="E396" s="195" t="n">
        <v>200000</v>
      </c>
      <c r="F396" s="195" t="n">
        <v>200000</v>
      </c>
    </row>
    <row ht="38.25" outlineLevel="0" r="397">
      <c r="A397" s="193" t="s">
        <v>874</v>
      </c>
      <c r="B397" s="194" t="s">
        <v>1579</v>
      </c>
      <c r="C397" s="194" t="s">
        <v>875</v>
      </c>
      <c r="D397" s="194" t="s">
        <v>851</v>
      </c>
      <c r="E397" s="195" t="n">
        <v>200000</v>
      </c>
      <c r="F397" s="195" t="n">
        <v>200000</v>
      </c>
    </row>
    <row outlineLevel="0" r="398">
      <c r="A398" s="193" t="s">
        <v>1211</v>
      </c>
      <c r="B398" s="194" t="s">
        <v>1579</v>
      </c>
      <c r="C398" s="194" t="s">
        <v>875</v>
      </c>
      <c r="D398" s="194" t="s">
        <v>1212</v>
      </c>
      <c r="E398" s="195" t="n">
        <v>200000</v>
      </c>
      <c r="F398" s="195" t="n">
        <v>200000</v>
      </c>
    </row>
    <row outlineLevel="0" r="399">
      <c r="A399" s="193" t="s">
        <v>1219</v>
      </c>
      <c r="B399" s="194" t="s">
        <v>1579</v>
      </c>
      <c r="C399" s="194" t="s">
        <v>875</v>
      </c>
      <c r="D399" s="194" t="s">
        <v>1220</v>
      </c>
      <c r="E399" s="195" t="n">
        <v>200000</v>
      </c>
      <c r="F399" s="195" t="n">
        <v>200000</v>
      </c>
    </row>
    <row ht="25.5" outlineLevel="0" r="400">
      <c r="A400" s="193" t="s">
        <v>1090</v>
      </c>
      <c r="B400" s="194" t="s">
        <v>1091</v>
      </c>
      <c r="C400" s="194" t="s">
        <v>851</v>
      </c>
      <c r="D400" s="194" t="s">
        <v>851</v>
      </c>
      <c r="E400" s="195" t="n">
        <v>786000</v>
      </c>
      <c r="F400" s="195" t="n">
        <v>786000</v>
      </c>
    </row>
    <row ht="25.5" outlineLevel="0" r="401">
      <c r="A401" s="193" t="s">
        <v>1100</v>
      </c>
      <c r="B401" s="194" t="s">
        <v>1101</v>
      </c>
      <c r="C401" s="194" t="s">
        <v>851</v>
      </c>
      <c r="D401" s="194" t="s">
        <v>851</v>
      </c>
      <c r="E401" s="195" t="n">
        <v>786000</v>
      </c>
      <c r="F401" s="195" t="n">
        <v>786000</v>
      </c>
    </row>
    <row ht="102" outlineLevel="0" r="402">
      <c r="A402" s="193" t="s">
        <v>1102</v>
      </c>
      <c r="B402" s="194" t="s">
        <v>1103</v>
      </c>
      <c r="C402" s="194" t="s">
        <v>851</v>
      </c>
      <c r="D402" s="194" t="s">
        <v>851</v>
      </c>
      <c r="E402" s="195" t="n">
        <v>786000</v>
      </c>
      <c r="F402" s="195" t="n">
        <v>786000</v>
      </c>
    </row>
    <row ht="76.5" outlineLevel="0" r="403">
      <c r="A403" s="193" t="s">
        <v>862</v>
      </c>
      <c r="B403" s="194" t="s">
        <v>1103</v>
      </c>
      <c r="C403" s="194" t="s">
        <v>505</v>
      </c>
      <c r="D403" s="194" t="s">
        <v>851</v>
      </c>
      <c r="E403" s="195" t="n">
        <v>77700</v>
      </c>
      <c r="F403" s="195" t="n">
        <v>77700</v>
      </c>
    </row>
    <row ht="38.25" outlineLevel="0" r="404">
      <c r="A404" s="193" t="s">
        <v>863</v>
      </c>
      <c r="B404" s="194" t="s">
        <v>1103</v>
      </c>
      <c r="C404" s="194" t="s">
        <v>559</v>
      </c>
      <c r="D404" s="194" t="s">
        <v>851</v>
      </c>
      <c r="E404" s="195" t="n">
        <v>77700</v>
      </c>
      <c r="F404" s="195" t="n">
        <v>77700</v>
      </c>
    </row>
    <row outlineLevel="0" r="405">
      <c r="A405" s="193" t="s">
        <v>1096</v>
      </c>
      <c r="B405" s="194" t="s">
        <v>1103</v>
      </c>
      <c r="C405" s="194" t="s">
        <v>559</v>
      </c>
      <c r="D405" s="194" t="s">
        <v>1097</v>
      </c>
      <c r="E405" s="195" t="n">
        <v>77700</v>
      </c>
      <c r="F405" s="195" t="n">
        <v>77700</v>
      </c>
    </row>
    <row ht="25.5" outlineLevel="0" r="406">
      <c r="A406" s="193" t="s">
        <v>1098</v>
      </c>
      <c r="B406" s="194" t="s">
        <v>1103</v>
      </c>
      <c r="C406" s="194" t="s">
        <v>559</v>
      </c>
      <c r="D406" s="194" t="s">
        <v>1099</v>
      </c>
      <c r="E406" s="195" t="n">
        <v>77700</v>
      </c>
      <c r="F406" s="195" t="n">
        <v>77700</v>
      </c>
    </row>
    <row ht="38.25" outlineLevel="0" r="407">
      <c r="A407" s="193" t="s">
        <v>872</v>
      </c>
      <c r="B407" s="194" t="s">
        <v>1103</v>
      </c>
      <c r="C407" s="194" t="s">
        <v>873</v>
      </c>
      <c r="D407" s="194" t="s">
        <v>851</v>
      </c>
      <c r="E407" s="195" t="n">
        <v>708300</v>
      </c>
      <c r="F407" s="195" t="n">
        <v>708300</v>
      </c>
    </row>
    <row ht="38.25" outlineLevel="0" r="408">
      <c r="A408" s="193" t="s">
        <v>874</v>
      </c>
      <c r="B408" s="194" t="s">
        <v>1103</v>
      </c>
      <c r="C408" s="194" t="s">
        <v>875</v>
      </c>
      <c r="D408" s="194" t="s">
        <v>851</v>
      </c>
      <c r="E408" s="195" t="n">
        <v>708300</v>
      </c>
      <c r="F408" s="195" t="n">
        <v>708300</v>
      </c>
    </row>
    <row outlineLevel="0" r="409">
      <c r="A409" s="193" t="s">
        <v>1096</v>
      </c>
      <c r="B409" s="194" t="s">
        <v>1103</v>
      </c>
      <c r="C409" s="194" t="s">
        <v>875</v>
      </c>
      <c r="D409" s="194" t="s">
        <v>1097</v>
      </c>
      <c r="E409" s="195" t="n">
        <v>708300</v>
      </c>
      <c r="F409" s="195" t="n">
        <v>708300</v>
      </c>
    </row>
    <row ht="25.5" outlineLevel="0" r="410">
      <c r="A410" s="193" t="s">
        <v>1098</v>
      </c>
      <c r="B410" s="194" t="s">
        <v>1103</v>
      </c>
      <c r="C410" s="194" t="s">
        <v>875</v>
      </c>
      <c r="D410" s="194" t="s">
        <v>1099</v>
      </c>
      <c r="E410" s="195" t="n">
        <v>708300</v>
      </c>
      <c r="F410" s="195" t="n">
        <v>708300</v>
      </c>
    </row>
    <row ht="63.75" outlineLevel="0" r="411">
      <c r="A411" s="193" t="s">
        <v>1072</v>
      </c>
      <c r="B411" s="194" t="s">
        <v>1073</v>
      </c>
      <c r="C411" s="194" t="s">
        <v>851</v>
      </c>
      <c r="D411" s="194" t="s">
        <v>851</v>
      </c>
      <c r="E411" s="195" t="n">
        <v>252292294</v>
      </c>
      <c r="F411" s="195" t="n">
        <v>252292294</v>
      </c>
    </row>
    <row ht="51" outlineLevel="0" r="412">
      <c r="A412" s="193" t="s">
        <v>1074</v>
      </c>
      <c r="B412" s="194" t="s">
        <v>1075</v>
      </c>
      <c r="C412" s="194" t="s">
        <v>851</v>
      </c>
      <c r="D412" s="194" t="s">
        <v>851</v>
      </c>
      <c r="E412" s="195" t="n">
        <v>249622840</v>
      </c>
      <c r="F412" s="195" t="n">
        <v>249622840</v>
      </c>
    </row>
    <row ht="140.25" outlineLevel="0" r="413">
      <c r="A413" s="193" t="s">
        <v>1076</v>
      </c>
      <c r="B413" s="194" t="s">
        <v>1077</v>
      </c>
      <c r="C413" s="194" t="s">
        <v>851</v>
      </c>
      <c r="D413" s="194" t="s">
        <v>851</v>
      </c>
      <c r="E413" s="195" t="n">
        <v>227801100</v>
      </c>
      <c r="F413" s="195" t="n">
        <v>227801100</v>
      </c>
    </row>
    <row ht="76.5" outlineLevel="0" r="414">
      <c r="A414" s="193" t="s">
        <v>862</v>
      </c>
      <c r="B414" s="194" t="s">
        <v>1077</v>
      </c>
      <c r="C414" s="194" t="s">
        <v>505</v>
      </c>
      <c r="D414" s="194" t="s">
        <v>851</v>
      </c>
      <c r="E414" s="195" t="n">
        <v>881193</v>
      </c>
      <c r="F414" s="195" t="n">
        <v>881193</v>
      </c>
    </row>
    <row ht="25.5" outlineLevel="0" r="415">
      <c r="A415" s="193" t="s">
        <v>981</v>
      </c>
      <c r="B415" s="194" t="s">
        <v>1077</v>
      </c>
      <c r="C415" s="194" t="s">
        <v>483</v>
      </c>
      <c r="D415" s="194" t="s">
        <v>851</v>
      </c>
      <c r="E415" s="195" t="n">
        <v>881193</v>
      </c>
      <c r="F415" s="195" t="n">
        <v>881193</v>
      </c>
    </row>
    <row ht="25.5" outlineLevel="0" r="416">
      <c r="A416" s="193" t="s">
        <v>1068</v>
      </c>
      <c r="B416" s="194" t="s">
        <v>1077</v>
      </c>
      <c r="C416" s="194" t="s">
        <v>483</v>
      </c>
      <c r="D416" s="194" t="s">
        <v>1069</v>
      </c>
      <c r="E416" s="195" t="n">
        <v>881193</v>
      </c>
      <c r="F416" s="195" t="n">
        <v>881193</v>
      </c>
    </row>
    <row outlineLevel="0" r="417">
      <c r="A417" s="193" t="s">
        <v>1070</v>
      </c>
      <c r="B417" s="194" t="s">
        <v>1077</v>
      </c>
      <c r="C417" s="194" t="s">
        <v>483</v>
      </c>
      <c r="D417" s="194" t="s">
        <v>1071</v>
      </c>
      <c r="E417" s="195" t="n">
        <v>881193</v>
      </c>
      <c r="F417" s="195" t="n">
        <v>881193</v>
      </c>
    </row>
    <row ht="38.25" outlineLevel="0" r="418">
      <c r="A418" s="193" t="s">
        <v>872</v>
      </c>
      <c r="B418" s="194" t="s">
        <v>1077</v>
      </c>
      <c r="C418" s="194" t="s">
        <v>873</v>
      </c>
      <c r="D418" s="194" t="s">
        <v>851</v>
      </c>
      <c r="E418" s="195" t="n">
        <v>548607</v>
      </c>
      <c r="F418" s="195" t="n">
        <v>548607</v>
      </c>
    </row>
    <row ht="38.25" outlineLevel="0" r="419">
      <c r="A419" s="193" t="s">
        <v>874</v>
      </c>
      <c r="B419" s="194" t="s">
        <v>1077</v>
      </c>
      <c r="C419" s="194" t="s">
        <v>875</v>
      </c>
      <c r="D419" s="194" t="s">
        <v>851</v>
      </c>
      <c r="E419" s="195" t="n">
        <v>548607</v>
      </c>
      <c r="F419" s="195" t="n">
        <v>548607</v>
      </c>
    </row>
    <row ht="25.5" outlineLevel="0" r="420">
      <c r="A420" s="193" t="s">
        <v>1068</v>
      </c>
      <c r="B420" s="194" t="s">
        <v>1077</v>
      </c>
      <c r="C420" s="194" t="s">
        <v>875</v>
      </c>
      <c r="D420" s="194" t="s">
        <v>1069</v>
      </c>
      <c r="E420" s="195" t="n">
        <v>548607</v>
      </c>
      <c r="F420" s="195" t="n">
        <v>548607</v>
      </c>
    </row>
    <row outlineLevel="0" r="421">
      <c r="A421" s="193" t="s">
        <v>1070</v>
      </c>
      <c r="B421" s="194" t="s">
        <v>1077</v>
      </c>
      <c r="C421" s="194" t="s">
        <v>875</v>
      </c>
      <c r="D421" s="194" t="s">
        <v>1071</v>
      </c>
      <c r="E421" s="195" t="n">
        <v>548607</v>
      </c>
      <c r="F421" s="195" t="n">
        <v>548607</v>
      </c>
    </row>
    <row outlineLevel="0" r="422">
      <c r="A422" s="193" t="s">
        <v>910</v>
      </c>
      <c r="B422" s="194" t="s">
        <v>1077</v>
      </c>
      <c r="C422" s="194" t="s">
        <v>911</v>
      </c>
      <c r="D422" s="194" t="s">
        <v>851</v>
      </c>
      <c r="E422" s="195" t="n">
        <v>226371300</v>
      </c>
      <c r="F422" s="195" t="n">
        <v>226371300</v>
      </c>
    </row>
    <row ht="63.75" outlineLevel="0" r="423">
      <c r="A423" s="193" t="s">
        <v>1034</v>
      </c>
      <c r="B423" s="194" t="s">
        <v>1077</v>
      </c>
      <c r="C423" s="194" t="s">
        <v>87</v>
      </c>
      <c r="D423" s="194" t="s">
        <v>851</v>
      </c>
      <c r="E423" s="195" t="n">
        <v>226371300</v>
      </c>
      <c r="F423" s="195" t="n">
        <v>226371300</v>
      </c>
    </row>
    <row ht="25.5" outlineLevel="0" r="424">
      <c r="A424" s="193" t="s">
        <v>1068</v>
      </c>
      <c r="B424" s="194" t="s">
        <v>1077</v>
      </c>
      <c r="C424" s="194" t="s">
        <v>87</v>
      </c>
      <c r="D424" s="194" t="s">
        <v>1069</v>
      </c>
      <c r="E424" s="195" t="n">
        <v>226371300</v>
      </c>
      <c r="F424" s="195" t="n">
        <v>226371300</v>
      </c>
    </row>
    <row outlineLevel="0" r="425">
      <c r="A425" s="193" t="s">
        <v>1070</v>
      </c>
      <c r="B425" s="194" t="s">
        <v>1077</v>
      </c>
      <c r="C425" s="194" t="s">
        <v>87</v>
      </c>
      <c r="D425" s="194" t="s">
        <v>1071</v>
      </c>
      <c r="E425" s="195" t="n">
        <v>226371300</v>
      </c>
      <c r="F425" s="195" t="n">
        <v>226371300</v>
      </c>
    </row>
    <row ht="216.75" outlineLevel="0" r="426">
      <c r="A426" s="193" t="s">
        <v>1078</v>
      </c>
      <c r="B426" s="194" t="s">
        <v>1079</v>
      </c>
      <c r="C426" s="194" t="s">
        <v>851</v>
      </c>
      <c r="D426" s="194" t="s">
        <v>851</v>
      </c>
      <c r="E426" s="195" t="n">
        <v>17100500</v>
      </c>
      <c r="F426" s="195" t="n">
        <v>17100500</v>
      </c>
    </row>
    <row outlineLevel="0" r="427">
      <c r="A427" s="193" t="s">
        <v>910</v>
      </c>
      <c r="B427" s="194" t="s">
        <v>1079</v>
      </c>
      <c r="C427" s="194" t="s">
        <v>911</v>
      </c>
      <c r="D427" s="194" t="s">
        <v>851</v>
      </c>
      <c r="E427" s="195" t="n">
        <v>17100500</v>
      </c>
      <c r="F427" s="195" t="n">
        <v>17100500</v>
      </c>
    </row>
    <row ht="63.75" outlineLevel="0" r="428">
      <c r="A428" s="193" t="s">
        <v>1034</v>
      </c>
      <c r="B428" s="194" t="s">
        <v>1079</v>
      </c>
      <c r="C428" s="194" t="s">
        <v>87</v>
      </c>
      <c r="D428" s="194" t="s">
        <v>851</v>
      </c>
      <c r="E428" s="195" t="n">
        <v>17100500</v>
      </c>
      <c r="F428" s="195" t="n">
        <v>17100500</v>
      </c>
    </row>
    <row ht="25.5" outlineLevel="0" r="429">
      <c r="A429" s="193" t="s">
        <v>1068</v>
      </c>
      <c r="B429" s="194" t="s">
        <v>1079</v>
      </c>
      <c r="C429" s="194" t="s">
        <v>87</v>
      </c>
      <c r="D429" s="194" t="s">
        <v>1069</v>
      </c>
      <c r="E429" s="195" t="n">
        <v>17100500</v>
      </c>
      <c r="F429" s="195" t="n">
        <v>17100500</v>
      </c>
    </row>
    <row outlineLevel="0" r="430">
      <c r="A430" s="193" t="s">
        <v>1070</v>
      </c>
      <c r="B430" s="194" t="s">
        <v>1079</v>
      </c>
      <c r="C430" s="194" t="s">
        <v>87</v>
      </c>
      <c r="D430" s="194" t="s">
        <v>1071</v>
      </c>
      <c r="E430" s="195" t="n">
        <v>17100500</v>
      </c>
      <c r="F430" s="195" t="n">
        <v>17100500</v>
      </c>
    </row>
    <row ht="153" outlineLevel="0" r="431">
      <c r="A431" s="193" t="s">
        <v>1639</v>
      </c>
      <c r="B431" s="194" t="s">
        <v>1640</v>
      </c>
      <c r="C431" s="194" t="s">
        <v>851</v>
      </c>
      <c r="D431" s="194" t="s">
        <v>851</v>
      </c>
      <c r="E431" s="195" t="n">
        <v>3870201</v>
      </c>
      <c r="F431" s="195" t="n">
        <v>3870201</v>
      </c>
    </row>
    <row ht="76.5" outlineLevel="0" r="432">
      <c r="A432" s="193" t="s">
        <v>862</v>
      </c>
      <c r="B432" s="194" t="s">
        <v>1640</v>
      </c>
      <c r="C432" s="194" t="s">
        <v>505</v>
      </c>
      <c r="D432" s="194" t="s">
        <v>851</v>
      </c>
      <c r="E432" s="195" t="n">
        <v>2402551</v>
      </c>
      <c r="F432" s="195" t="n">
        <v>2402551</v>
      </c>
    </row>
    <row ht="25.5" outlineLevel="0" r="433">
      <c r="A433" s="193" t="s">
        <v>981</v>
      </c>
      <c r="B433" s="194" t="s">
        <v>1640</v>
      </c>
      <c r="C433" s="194" t="s">
        <v>483</v>
      </c>
      <c r="D433" s="194" t="s">
        <v>851</v>
      </c>
      <c r="E433" s="195" t="n">
        <v>2402551</v>
      </c>
      <c r="F433" s="195" t="n">
        <v>2402551</v>
      </c>
    </row>
    <row ht="25.5" outlineLevel="0" r="434">
      <c r="A434" s="193" t="s">
        <v>1068</v>
      </c>
      <c r="B434" s="194" t="s">
        <v>1640</v>
      </c>
      <c r="C434" s="194" t="s">
        <v>483</v>
      </c>
      <c r="D434" s="194" t="s">
        <v>1069</v>
      </c>
      <c r="E434" s="195" t="n">
        <v>2402551</v>
      </c>
      <c r="F434" s="195" t="n">
        <v>2402551</v>
      </c>
    </row>
    <row outlineLevel="0" r="435">
      <c r="A435" s="193" t="s">
        <v>1070</v>
      </c>
      <c r="B435" s="194" t="s">
        <v>1640</v>
      </c>
      <c r="C435" s="194" t="s">
        <v>483</v>
      </c>
      <c r="D435" s="194" t="s">
        <v>1071</v>
      </c>
      <c r="E435" s="195" t="n">
        <v>2402551</v>
      </c>
      <c r="F435" s="195" t="n">
        <v>2402551</v>
      </c>
    </row>
    <row ht="38.25" outlineLevel="0" r="436">
      <c r="A436" s="193" t="s">
        <v>872</v>
      </c>
      <c r="B436" s="194" t="s">
        <v>1640</v>
      </c>
      <c r="C436" s="194" t="s">
        <v>873</v>
      </c>
      <c r="D436" s="194" t="s">
        <v>851</v>
      </c>
      <c r="E436" s="195" t="n">
        <v>1467650</v>
      </c>
      <c r="F436" s="195" t="n">
        <v>1467650</v>
      </c>
    </row>
    <row ht="38.25" outlineLevel="0" r="437">
      <c r="A437" s="193" t="s">
        <v>874</v>
      </c>
      <c r="B437" s="194" t="s">
        <v>1640</v>
      </c>
      <c r="C437" s="194" t="s">
        <v>875</v>
      </c>
      <c r="D437" s="194" t="s">
        <v>851</v>
      </c>
      <c r="E437" s="195" t="n">
        <v>1467650</v>
      </c>
      <c r="F437" s="195" t="n">
        <v>1467650</v>
      </c>
    </row>
    <row ht="25.5" outlineLevel="0" r="438">
      <c r="A438" s="193" t="s">
        <v>1068</v>
      </c>
      <c r="B438" s="194" t="s">
        <v>1640</v>
      </c>
      <c r="C438" s="194" t="s">
        <v>875</v>
      </c>
      <c r="D438" s="194" t="s">
        <v>1069</v>
      </c>
      <c r="E438" s="195" t="n">
        <v>1467650</v>
      </c>
      <c r="F438" s="195" t="n">
        <v>1467650</v>
      </c>
    </row>
    <row outlineLevel="0" r="439">
      <c r="A439" s="193" t="s">
        <v>1070</v>
      </c>
      <c r="B439" s="194" t="s">
        <v>1640</v>
      </c>
      <c r="C439" s="194" t="s">
        <v>875</v>
      </c>
      <c r="D439" s="194" t="s">
        <v>1071</v>
      </c>
      <c r="E439" s="195" t="n">
        <v>1467650</v>
      </c>
      <c r="F439" s="195" t="n">
        <v>1467650</v>
      </c>
    </row>
    <row ht="216.75" outlineLevel="0" r="440">
      <c r="A440" s="193" t="s">
        <v>1641</v>
      </c>
      <c r="B440" s="194" t="s">
        <v>1642</v>
      </c>
      <c r="C440" s="194" t="s">
        <v>851</v>
      </c>
      <c r="D440" s="194" t="s">
        <v>851</v>
      </c>
      <c r="E440" s="195" t="n">
        <v>282524</v>
      </c>
      <c r="F440" s="195" t="n">
        <v>282524</v>
      </c>
    </row>
    <row ht="76.5" outlineLevel="0" r="441">
      <c r="A441" s="193" t="s">
        <v>862</v>
      </c>
      <c r="B441" s="194" t="s">
        <v>1642</v>
      </c>
      <c r="C441" s="194" t="s">
        <v>505</v>
      </c>
      <c r="D441" s="194" t="s">
        <v>851</v>
      </c>
      <c r="E441" s="195" t="n">
        <v>282524</v>
      </c>
      <c r="F441" s="195" t="n">
        <v>282524</v>
      </c>
    </row>
    <row ht="25.5" outlineLevel="0" r="442">
      <c r="A442" s="193" t="s">
        <v>981</v>
      </c>
      <c r="B442" s="194" t="s">
        <v>1642</v>
      </c>
      <c r="C442" s="194" t="s">
        <v>483</v>
      </c>
      <c r="D442" s="194" t="s">
        <v>851</v>
      </c>
      <c r="E442" s="195" t="n">
        <v>282524</v>
      </c>
      <c r="F442" s="195" t="n">
        <v>282524</v>
      </c>
    </row>
    <row ht="25.5" outlineLevel="0" r="443">
      <c r="A443" s="193" t="s">
        <v>1068</v>
      </c>
      <c r="B443" s="194" t="s">
        <v>1642</v>
      </c>
      <c r="C443" s="194" t="s">
        <v>483</v>
      </c>
      <c r="D443" s="194" t="s">
        <v>1069</v>
      </c>
      <c r="E443" s="195" t="n">
        <v>282524</v>
      </c>
      <c r="F443" s="195" t="n">
        <v>282524</v>
      </c>
    </row>
    <row outlineLevel="0" r="444">
      <c r="A444" s="193" t="s">
        <v>1070</v>
      </c>
      <c r="B444" s="194" t="s">
        <v>1642</v>
      </c>
      <c r="C444" s="194" t="s">
        <v>483</v>
      </c>
      <c r="D444" s="194" t="s">
        <v>1071</v>
      </c>
      <c r="E444" s="195" t="n">
        <v>282524</v>
      </c>
      <c r="F444" s="195" t="n">
        <v>282524</v>
      </c>
    </row>
    <row ht="178.5" outlineLevel="0" r="445">
      <c r="A445" s="193" t="s">
        <v>1746</v>
      </c>
      <c r="B445" s="194" t="s">
        <v>1747</v>
      </c>
      <c r="C445" s="194" t="s">
        <v>851</v>
      </c>
      <c r="D445" s="194" t="s">
        <v>851</v>
      </c>
      <c r="E445" s="195" t="n">
        <v>40000</v>
      </c>
      <c r="F445" s="195" t="n">
        <v>40000</v>
      </c>
    </row>
    <row ht="76.5" outlineLevel="0" r="446">
      <c r="A446" s="193" t="s">
        <v>862</v>
      </c>
      <c r="B446" s="194" t="s">
        <v>1747</v>
      </c>
      <c r="C446" s="194" t="s">
        <v>505</v>
      </c>
      <c r="D446" s="194" t="s">
        <v>851</v>
      </c>
      <c r="E446" s="195" t="n">
        <v>40000</v>
      </c>
      <c r="F446" s="195" t="n">
        <v>40000</v>
      </c>
    </row>
    <row ht="25.5" outlineLevel="0" r="447">
      <c r="A447" s="193" t="s">
        <v>981</v>
      </c>
      <c r="B447" s="194" t="s">
        <v>1747</v>
      </c>
      <c r="C447" s="194" t="s">
        <v>483</v>
      </c>
      <c r="D447" s="194" t="s">
        <v>851</v>
      </c>
      <c r="E447" s="195" t="n">
        <v>40000</v>
      </c>
      <c r="F447" s="195" t="n">
        <v>40000</v>
      </c>
    </row>
    <row ht="25.5" outlineLevel="0" r="448">
      <c r="A448" s="193" t="s">
        <v>1068</v>
      </c>
      <c r="B448" s="194" t="s">
        <v>1747</v>
      </c>
      <c r="C448" s="194" t="s">
        <v>483</v>
      </c>
      <c r="D448" s="194" t="s">
        <v>1069</v>
      </c>
      <c r="E448" s="195" t="n">
        <v>40000</v>
      </c>
      <c r="F448" s="195" t="n">
        <v>40000</v>
      </c>
    </row>
    <row outlineLevel="0" r="449">
      <c r="A449" s="193" t="s">
        <v>1070</v>
      </c>
      <c r="B449" s="194" t="s">
        <v>1747</v>
      </c>
      <c r="C449" s="194" t="s">
        <v>483</v>
      </c>
      <c r="D449" s="194" t="s">
        <v>1071</v>
      </c>
      <c r="E449" s="195" t="n">
        <v>40000</v>
      </c>
      <c r="F449" s="195" t="n">
        <v>40000</v>
      </c>
    </row>
    <row ht="165.75" outlineLevel="0" r="450">
      <c r="A450" s="193" t="s">
        <v>1748</v>
      </c>
      <c r="B450" s="194" t="s">
        <v>1749</v>
      </c>
      <c r="C450" s="194" t="s">
        <v>851</v>
      </c>
      <c r="D450" s="194" t="s">
        <v>851</v>
      </c>
      <c r="E450" s="195" t="n">
        <v>528515</v>
      </c>
      <c r="F450" s="195" t="n">
        <v>528515</v>
      </c>
    </row>
    <row ht="38.25" outlineLevel="0" r="451">
      <c r="A451" s="193" t="s">
        <v>872</v>
      </c>
      <c r="B451" s="194" t="s">
        <v>1749</v>
      </c>
      <c r="C451" s="194" t="s">
        <v>873</v>
      </c>
      <c r="D451" s="194" t="s">
        <v>851</v>
      </c>
      <c r="E451" s="195" t="n">
        <v>528515</v>
      </c>
      <c r="F451" s="195" t="n">
        <v>528515</v>
      </c>
    </row>
    <row ht="38.25" outlineLevel="0" r="452">
      <c r="A452" s="193" t="s">
        <v>874</v>
      </c>
      <c r="B452" s="194" t="s">
        <v>1749</v>
      </c>
      <c r="C452" s="194" t="s">
        <v>875</v>
      </c>
      <c r="D452" s="194" t="s">
        <v>851</v>
      </c>
      <c r="E452" s="195" t="n">
        <v>528515</v>
      </c>
      <c r="F452" s="195" t="n">
        <v>528515</v>
      </c>
    </row>
    <row ht="25.5" outlineLevel="0" r="453">
      <c r="A453" s="193" t="s">
        <v>1068</v>
      </c>
      <c r="B453" s="194" t="s">
        <v>1749</v>
      </c>
      <c r="C453" s="194" t="s">
        <v>875</v>
      </c>
      <c r="D453" s="194" t="s">
        <v>1069</v>
      </c>
      <c r="E453" s="195" t="n">
        <v>528515</v>
      </c>
      <c r="F453" s="195" t="n">
        <v>528515</v>
      </c>
    </row>
    <row outlineLevel="0" r="454">
      <c r="A454" s="193" t="s">
        <v>1070</v>
      </c>
      <c r="B454" s="194" t="s">
        <v>1749</v>
      </c>
      <c r="C454" s="194" t="s">
        <v>875</v>
      </c>
      <c r="D454" s="194" t="s">
        <v>1071</v>
      </c>
      <c r="E454" s="195" t="n">
        <v>528515</v>
      </c>
      <c r="F454" s="195" t="n">
        <v>528515</v>
      </c>
    </row>
    <row ht="63.75" outlineLevel="0" r="455">
      <c r="A455" s="193" t="s">
        <v>1423</v>
      </c>
      <c r="B455" s="194" t="s">
        <v>1424</v>
      </c>
      <c r="C455" s="194" t="s">
        <v>851</v>
      </c>
      <c r="D455" s="194" t="s">
        <v>851</v>
      </c>
      <c r="E455" s="195" t="n">
        <v>269454</v>
      </c>
      <c r="F455" s="195" t="n">
        <v>269454</v>
      </c>
    </row>
    <row ht="127.5" outlineLevel="0" r="456">
      <c r="A456" s="193" t="s">
        <v>1425</v>
      </c>
      <c r="B456" s="194" t="s">
        <v>1426</v>
      </c>
      <c r="C456" s="194" t="s">
        <v>851</v>
      </c>
      <c r="D456" s="194" t="s">
        <v>851</v>
      </c>
      <c r="E456" s="195" t="n">
        <v>269454</v>
      </c>
      <c r="F456" s="195" t="n">
        <v>269454</v>
      </c>
    </row>
    <row ht="38.25" outlineLevel="0" r="457">
      <c r="A457" s="193" t="s">
        <v>872</v>
      </c>
      <c r="B457" s="194" t="s">
        <v>1426</v>
      </c>
      <c r="C457" s="194" t="s">
        <v>873</v>
      </c>
      <c r="D457" s="194" t="s">
        <v>851</v>
      </c>
      <c r="E457" s="195" t="n">
        <v>269454</v>
      </c>
      <c r="F457" s="195" t="n">
        <v>269454</v>
      </c>
    </row>
    <row ht="38.25" outlineLevel="0" r="458">
      <c r="A458" s="193" t="s">
        <v>874</v>
      </c>
      <c r="B458" s="194" t="s">
        <v>1426</v>
      </c>
      <c r="C458" s="194" t="s">
        <v>875</v>
      </c>
      <c r="D458" s="194" t="s">
        <v>851</v>
      </c>
      <c r="E458" s="195" t="n">
        <v>269454</v>
      </c>
      <c r="F458" s="195" t="n">
        <v>269454</v>
      </c>
    </row>
    <row ht="25.5" outlineLevel="0" r="459">
      <c r="A459" s="193" t="s">
        <v>1068</v>
      </c>
      <c r="B459" s="194" t="s">
        <v>1426</v>
      </c>
      <c r="C459" s="194" t="s">
        <v>875</v>
      </c>
      <c r="D459" s="194" t="s">
        <v>1069</v>
      </c>
      <c r="E459" s="195" t="n">
        <v>269454</v>
      </c>
      <c r="F459" s="195" t="n">
        <v>269454</v>
      </c>
    </row>
    <row outlineLevel="0" r="460">
      <c r="A460" s="193" t="s">
        <v>1166</v>
      </c>
      <c r="B460" s="194" t="s">
        <v>1426</v>
      </c>
      <c r="C460" s="194" t="s">
        <v>875</v>
      </c>
      <c r="D460" s="194" t="s">
        <v>1167</v>
      </c>
      <c r="E460" s="195" t="n">
        <v>269454</v>
      </c>
      <c r="F460" s="195" t="n">
        <v>269454</v>
      </c>
    </row>
    <row ht="51" outlineLevel="0" r="461">
      <c r="A461" s="193" t="s">
        <v>1518</v>
      </c>
      <c r="B461" s="194" t="s">
        <v>1519</v>
      </c>
      <c r="C461" s="194" t="s">
        <v>851</v>
      </c>
      <c r="D461" s="194" t="s">
        <v>851</v>
      </c>
      <c r="E461" s="195" t="n">
        <v>2400000</v>
      </c>
      <c r="F461" s="195" t="n">
        <v>2400000</v>
      </c>
    </row>
    <row ht="114.75" outlineLevel="0" r="462">
      <c r="A462" s="193" t="s">
        <v>1520</v>
      </c>
      <c r="B462" s="194" t="s">
        <v>1521</v>
      </c>
      <c r="C462" s="194" t="s">
        <v>851</v>
      </c>
      <c r="D462" s="194" t="s">
        <v>851</v>
      </c>
      <c r="E462" s="195" t="n">
        <v>2400000</v>
      </c>
      <c r="F462" s="195" t="n">
        <v>2400000</v>
      </c>
    </row>
    <row ht="38.25" outlineLevel="0" r="463">
      <c r="A463" s="193" t="s">
        <v>872</v>
      </c>
      <c r="B463" s="194" t="s">
        <v>1521</v>
      </c>
      <c r="C463" s="194" t="s">
        <v>873</v>
      </c>
      <c r="D463" s="194" t="s">
        <v>851</v>
      </c>
      <c r="E463" s="195" t="n">
        <v>2400000</v>
      </c>
      <c r="F463" s="195" t="n">
        <v>2400000</v>
      </c>
    </row>
    <row ht="38.25" outlineLevel="0" r="464">
      <c r="A464" s="193" t="s">
        <v>874</v>
      </c>
      <c r="B464" s="194" t="s">
        <v>1521</v>
      </c>
      <c r="C464" s="194" t="s">
        <v>875</v>
      </c>
      <c r="D464" s="194" t="s">
        <v>851</v>
      </c>
      <c r="E464" s="195" t="n">
        <v>2400000</v>
      </c>
      <c r="F464" s="195" t="n">
        <v>2400000</v>
      </c>
    </row>
    <row outlineLevel="0" r="465">
      <c r="A465" s="193" t="s">
        <v>1211</v>
      </c>
      <c r="B465" s="194" t="s">
        <v>1521</v>
      </c>
      <c r="C465" s="194" t="s">
        <v>875</v>
      </c>
      <c r="D465" s="194" t="s">
        <v>1212</v>
      </c>
      <c r="E465" s="195" t="n">
        <v>2400000</v>
      </c>
      <c r="F465" s="195" t="n">
        <v>2400000</v>
      </c>
    </row>
    <row outlineLevel="0" r="466">
      <c r="A466" s="193" t="s">
        <v>1471</v>
      </c>
      <c r="B466" s="194" t="s">
        <v>1521</v>
      </c>
      <c r="C466" s="194" t="s">
        <v>875</v>
      </c>
      <c r="D466" s="194" t="s">
        <v>1472</v>
      </c>
      <c r="E466" s="195" t="n">
        <v>2400000</v>
      </c>
      <c r="F466" s="195" t="n">
        <v>2400000</v>
      </c>
    </row>
    <row ht="63.75" outlineLevel="0" r="467">
      <c r="A467" s="193" t="s">
        <v>952</v>
      </c>
      <c r="B467" s="194" t="s">
        <v>953</v>
      </c>
      <c r="C467" s="194" t="s">
        <v>851</v>
      </c>
      <c r="D467" s="194" t="s">
        <v>851</v>
      </c>
      <c r="E467" s="195" t="n">
        <v>37770625.14</v>
      </c>
      <c r="F467" s="195" t="n">
        <v>37770625.14</v>
      </c>
    </row>
    <row ht="89.25" outlineLevel="0" r="468">
      <c r="A468" s="193" t="s">
        <v>977</v>
      </c>
      <c r="B468" s="194" t="s">
        <v>978</v>
      </c>
      <c r="C468" s="194" t="s">
        <v>851</v>
      </c>
      <c r="D468" s="194" t="s">
        <v>851</v>
      </c>
      <c r="E468" s="195" t="n">
        <v>7388522.14</v>
      </c>
      <c r="F468" s="195" t="n">
        <v>7388522.14</v>
      </c>
    </row>
    <row ht="165.75" outlineLevel="0" r="469">
      <c r="A469" s="193" t="s">
        <v>986</v>
      </c>
      <c r="B469" s="194" t="s">
        <v>987</v>
      </c>
      <c r="C469" s="194" t="s">
        <v>851</v>
      </c>
      <c r="D469" s="194" t="s">
        <v>851</v>
      </c>
      <c r="E469" s="195" t="n">
        <v>5346382</v>
      </c>
      <c r="F469" s="195" t="n">
        <v>5346382</v>
      </c>
    </row>
    <row ht="76.5" outlineLevel="0" r="470">
      <c r="A470" s="193" t="s">
        <v>862</v>
      </c>
      <c r="B470" s="194" t="s">
        <v>987</v>
      </c>
      <c r="C470" s="194" t="s">
        <v>505</v>
      </c>
      <c r="D470" s="194" t="s">
        <v>851</v>
      </c>
      <c r="E470" s="195" t="n">
        <v>5336382</v>
      </c>
      <c r="F470" s="195" t="n">
        <v>5336382</v>
      </c>
    </row>
    <row ht="25.5" outlineLevel="0" r="471">
      <c r="A471" s="193" t="s">
        <v>981</v>
      </c>
      <c r="B471" s="194" t="s">
        <v>987</v>
      </c>
      <c r="C471" s="194" t="s">
        <v>483</v>
      </c>
      <c r="D471" s="194" t="s">
        <v>851</v>
      </c>
      <c r="E471" s="195" t="n">
        <v>5336382</v>
      </c>
      <c r="F471" s="195" t="n">
        <v>5336382</v>
      </c>
    </row>
    <row ht="38.25" outlineLevel="0" r="472">
      <c r="A472" s="193" t="s">
        <v>973</v>
      </c>
      <c r="B472" s="194" t="s">
        <v>987</v>
      </c>
      <c r="C472" s="194" t="s">
        <v>483</v>
      </c>
      <c r="D472" s="194" t="s">
        <v>974</v>
      </c>
      <c r="E472" s="195" t="n">
        <v>5336382</v>
      </c>
      <c r="F472" s="195" t="n">
        <v>5336382</v>
      </c>
    </row>
    <row ht="51" outlineLevel="0" r="473">
      <c r="A473" s="193" t="s">
        <v>975</v>
      </c>
      <c r="B473" s="194" t="s">
        <v>987</v>
      </c>
      <c r="C473" s="194" t="s">
        <v>483</v>
      </c>
      <c r="D473" s="194" t="s">
        <v>976</v>
      </c>
      <c r="E473" s="195" t="n">
        <v>5336382</v>
      </c>
      <c r="F473" s="195" t="n">
        <v>5336382</v>
      </c>
    </row>
    <row ht="38.25" outlineLevel="0" r="474">
      <c r="A474" s="193" t="s">
        <v>872</v>
      </c>
      <c r="B474" s="194" t="s">
        <v>987</v>
      </c>
      <c r="C474" s="194" t="s">
        <v>873</v>
      </c>
      <c r="D474" s="194" t="s">
        <v>851</v>
      </c>
      <c r="E474" s="195" t="n">
        <v>10000</v>
      </c>
      <c r="F474" s="195" t="n">
        <v>10000</v>
      </c>
    </row>
    <row ht="38.25" outlineLevel="0" r="475">
      <c r="A475" s="193" t="s">
        <v>874</v>
      </c>
      <c r="B475" s="194" t="s">
        <v>987</v>
      </c>
      <c r="C475" s="194" t="s">
        <v>875</v>
      </c>
      <c r="D475" s="194" t="s">
        <v>851</v>
      </c>
      <c r="E475" s="195" t="n">
        <v>10000</v>
      </c>
      <c r="F475" s="195" t="n">
        <v>10000</v>
      </c>
    </row>
    <row ht="38.25" outlineLevel="0" r="476">
      <c r="A476" s="193" t="s">
        <v>973</v>
      </c>
      <c r="B476" s="194" t="s">
        <v>987</v>
      </c>
      <c r="C476" s="194" t="s">
        <v>875</v>
      </c>
      <c r="D476" s="194" t="s">
        <v>974</v>
      </c>
      <c r="E476" s="195" t="n">
        <v>10000</v>
      </c>
      <c r="F476" s="195" t="n">
        <v>10000</v>
      </c>
    </row>
    <row ht="51" outlineLevel="0" r="477">
      <c r="A477" s="193" t="s">
        <v>975</v>
      </c>
      <c r="B477" s="194" t="s">
        <v>987</v>
      </c>
      <c r="C477" s="194" t="s">
        <v>875</v>
      </c>
      <c r="D477" s="194" t="s">
        <v>976</v>
      </c>
      <c r="E477" s="195" t="n">
        <v>10000</v>
      </c>
      <c r="F477" s="195" t="n">
        <v>10000</v>
      </c>
    </row>
    <row ht="191.25" outlineLevel="0" r="478">
      <c r="A478" s="193" t="s">
        <v>988</v>
      </c>
      <c r="B478" s="194" t="s">
        <v>989</v>
      </c>
      <c r="C478" s="194" t="s">
        <v>851</v>
      </c>
      <c r="D478" s="194" t="s">
        <v>851</v>
      </c>
      <c r="E478" s="195" t="n">
        <v>30000</v>
      </c>
      <c r="F478" s="195" t="n">
        <v>30000</v>
      </c>
    </row>
    <row ht="38.25" outlineLevel="0" r="479">
      <c r="A479" s="193" t="s">
        <v>872</v>
      </c>
      <c r="B479" s="194" t="s">
        <v>989</v>
      </c>
      <c r="C479" s="194" t="s">
        <v>873</v>
      </c>
      <c r="D479" s="194" t="s">
        <v>851</v>
      </c>
      <c r="E479" s="195" t="n">
        <v>30000</v>
      </c>
      <c r="F479" s="195" t="n">
        <v>30000</v>
      </c>
    </row>
    <row ht="38.25" outlineLevel="0" r="480">
      <c r="A480" s="193" t="s">
        <v>874</v>
      </c>
      <c r="B480" s="194" t="s">
        <v>989</v>
      </c>
      <c r="C480" s="194" t="s">
        <v>875</v>
      </c>
      <c r="D480" s="194" t="s">
        <v>851</v>
      </c>
      <c r="E480" s="195" t="n">
        <v>30000</v>
      </c>
      <c r="F480" s="195" t="n">
        <v>30000</v>
      </c>
    </row>
    <row ht="38.25" outlineLevel="0" r="481">
      <c r="A481" s="193" t="s">
        <v>973</v>
      </c>
      <c r="B481" s="194" t="s">
        <v>989</v>
      </c>
      <c r="C481" s="194" t="s">
        <v>875</v>
      </c>
      <c r="D481" s="194" t="s">
        <v>974</v>
      </c>
      <c r="E481" s="195" t="n">
        <v>30000</v>
      </c>
      <c r="F481" s="195" t="n">
        <v>30000</v>
      </c>
    </row>
    <row ht="51" outlineLevel="0" r="482">
      <c r="A482" s="193" t="s">
        <v>975</v>
      </c>
      <c r="B482" s="194" t="s">
        <v>989</v>
      </c>
      <c r="C482" s="194" t="s">
        <v>875</v>
      </c>
      <c r="D482" s="194" t="s">
        <v>976</v>
      </c>
      <c r="E482" s="195" t="n">
        <v>30000</v>
      </c>
      <c r="F482" s="195" t="n">
        <v>30000</v>
      </c>
    </row>
    <row ht="153" outlineLevel="0" r="483">
      <c r="A483" s="193" t="s">
        <v>990</v>
      </c>
      <c r="B483" s="194" t="s">
        <v>991</v>
      </c>
      <c r="C483" s="194" t="s">
        <v>851</v>
      </c>
      <c r="D483" s="194" t="s">
        <v>851</v>
      </c>
      <c r="E483" s="195" t="n">
        <v>1722000</v>
      </c>
      <c r="F483" s="195" t="n">
        <v>1722000</v>
      </c>
    </row>
    <row ht="38.25" outlineLevel="0" r="484">
      <c r="A484" s="193" t="s">
        <v>872</v>
      </c>
      <c r="B484" s="194" t="s">
        <v>991</v>
      </c>
      <c r="C484" s="194" t="s">
        <v>873</v>
      </c>
      <c r="D484" s="194" t="s">
        <v>851</v>
      </c>
      <c r="E484" s="195" t="n">
        <v>1722000</v>
      </c>
      <c r="F484" s="195" t="n">
        <v>1722000</v>
      </c>
    </row>
    <row ht="38.25" outlineLevel="0" r="485">
      <c r="A485" s="193" t="s">
        <v>874</v>
      </c>
      <c r="B485" s="194" t="s">
        <v>991</v>
      </c>
      <c r="C485" s="194" t="s">
        <v>875</v>
      </c>
      <c r="D485" s="194" t="s">
        <v>851</v>
      </c>
      <c r="E485" s="195" t="n">
        <v>1722000</v>
      </c>
      <c r="F485" s="195" t="n">
        <v>1722000</v>
      </c>
    </row>
    <row ht="38.25" outlineLevel="0" r="486">
      <c r="A486" s="193" t="s">
        <v>973</v>
      </c>
      <c r="B486" s="194" t="s">
        <v>991</v>
      </c>
      <c r="C486" s="194" t="s">
        <v>875</v>
      </c>
      <c r="D486" s="194" t="s">
        <v>974</v>
      </c>
      <c r="E486" s="195" t="n">
        <v>1722000</v>
      </c>
      <c r="F486" s="195" t="n">
        <v>1722000</v>
      </c>
    </row>
    <row ht="51" outlineLevel="0" r="487">
      <c r="A487" s="193" t="s">
        <v>975</v>
      </c>
      <c r="B487" s="194" t="s">
        <v>991</v>
      </c>
      <c r="C487" s="194" t="s">
        <v>875</v>
      </c>
      <c r="D487" s="194" t="s">
        <v>976</v>
      </c>
      <c r="E487" s="195" t="n">
        <v>22000</v>
      </c>
      <c r="F487" s="195" t="n">
        <v>22000</v>
      </c>
    </row>
    <row ht="38.25" outlineLevel="0" r="488">
      <c r="A488" s="193" t="s">
        <v>1734</v>
      </c>
      <c r="B488" s="194" t="s">
        <v>991</v>
      </c>
      <c r="C488" s="194" t="s">
        <v>875</v>
      </c>
      <c r="D488" s="194" t="s">
        <v>1735</v>
      </c>
      <c r="E488" s="195" t="n">
        <v>1700000</v>
      </c>
      <c r="F488" s="195" t="n">
        <v>1700000</v>
      </c>
    </row>
    <row ht="191.25" outlineLevel="0" r="489">
      <c r="A489" s="193" t="s">
        <v>994</v>
      </c>
      <c r="B489" s="194" t="s">
        <v>995</v>
      </c>
      <c r="C489" s="194" t="s">
        <v>851</v>
      </c>
      <c r="D489" s="194" t="s">
        <v>851</v>
      </c>
      <c r="E489" s="195" t="n">
        <v>150000</v>
      </c>
      <c r="F489" s="195" t="n">
        <v>150000</v>
      </c>
    </row>
    <row ht="38.25" outlineLevel="0" r="490">
      <c r="A490" s="193" t="s">
        <v>872</v>
      </c>
      <c r="B490" s="194" t="s">
        <v>995</v>
      </c>
      <c r="C490" s="194" t="s">
        <v>873</v>
      </c>
      <c r="D490" s="194" t="s">
        <v>851</v>
      </c>
      <c r="E490" s="195" t="n">
        <v>150000</v>
      </c>
      <c r="F490" s="195" t="n">
        <v>150000</v>
      </c>
    </row>
    <row ht="38.25" outlineLevel="0" r="491">
      <c r="A491" s="193" t="s">
        <v>874</v>
      </c>
      <c r="B491" s="194" t="s">
        <v>995</v>
      </c>
      <c r="C491" s="194" t="s">
        <v>875</v>
      </c>
      <c r="D491" s="194" t="s">
        <v>851</v>
      </c>
      <c r="E491" s="195" t="n">
        <v>150000</v>
      </c>
      <c r="F491" s="195" t="n">
        <v>150000</v>
      </c>
    </row>
    <row ht="38.25" outlineLevel="0" r="492">
      <c r="A492" s="193" t="s">
        <v>973</v>
      </c>
      <c r="B492" s="194" t="s">
        <v>995</v>
      </c>
      <c r="C492" s="194" t="s">
        <v>875</v>
      </c>
      <c r="D492" s="194" t="s">
        <v>974</v>
      </c>
      <c r="E492" s="195" t="n">
        <v>150000</v>
      </c>
      <c r="F492" s="195" t="n">
        <v>150000</v>
      </c>
    </row>
    <row ht="51" outlineLevel="0" r="493">
      <c r="A493" s="193" t="s">
        <v>975</v>
      </c>
      <c r="B493" s="194" t="s">
        <v>995</v>
      </c>
      <c r="C493" s="194" t="s">
        <v>875</v>
      </c>
      <c r="D493" s="194" t="s">
        <v>976</v>
      </c>
      <c r="E493" s="195" t="n">
        <v>150000</v>
      </c>
      <c r="F493" s="195" t="n">
        <v>150000</v>
      </c>
    </row>
    <row ht="204" outlineLevel="0" r="494">
      <c r="A494" s="193" t="s">
        <v>996</v>
      </c>
      <c r="B494" s="194" t="s">
        <v>997</v>
      </c>
      <c r="C494" s="194" t="s">
        <v>851</v>
      </c>
      <c r="D494" s="194" t="s">
        <v>851</v>
      </c>
      <c r="E494" s="195" t="n">
        <v>140140.14</v>
      </c>
      <c r="F494" s="195" t="n">
        <v>140140.14</v>
      </c>
    </row>
    <row ht="38.25" outlineLevel="0" r="495">
      <c r="A495" s="193" t="s">
        <v>872</v>
      </c>
      <c r="B495" s="194" t="s">
        <v>997</v>
      </c>
      <c r="C495" s="194" t="s">
        <v>873</v>
      </c>
      <c r="D495" s="194" t="s">
        <v>851</v>
      </c>
      <c r="E495" s="195" t="n">
        <v>140140.14</v>
      </c>
      <c r="F495" s="195" t="n">
        <v>140140.14</v>
      </c>
    </row>
    <row ht="38.25" outlineLevel="0" r="496">
      <c r="A496" s="193" t="s">
        <v>874</v>
      </c>
      <c r="B496" s="194" t="s">
        <v>997</v>
      </c>
      <c r="C496" s="194" t="s">
        <v>875</v>
      </c>
      <c r="D496" s="194" t="s">
        <v>851</v>
      </c>
      <c r="E496" s="195" t="n">
        <v>140140.14</v>
      </c>
      <c r="F496" s="195" t="n">
        <v>140140.14</v>
      </c>
    </row>
    <row ht="38.25" outlineLevel="0" r="497">
      <c r="A497" s="193" t="s">
        <v>973</v>
      </c>
      <c r="B497" s="194" t="s">
        <v>997</v>
      </c>
      <c r="C497" s="194" t="s">
        <v>875</v>
      </c>
      <c r="D497" s="194" t="s">
        <v>974</v>
      </c>
      <c r="E497" s="195" t="n">
        <v>140140.14</v>
      </c>
      <c r="F497" s="195" t="n">
        <v>140140.14</v>
      </c>
    </row>
    <row ht="51" outlineLevel="0" r="498">
      <c r="A498" s="193" t="s">
        <v>975</v>
      </c>
      <c r="B498" s="194" t="s">
        <v>997</v>
      </c>
      <c r="C498" s="194" t="s">
        <v>875</v>
      </c>
      <c r="D498" s="194" t="s">
        <v>976</v>
      </c>
      <c r="E498" s="195" t="n">
        <v>140140.14</v>
      </c>
      <c r="F498" s="195" t="n">
        <v>140140.14</v>
      </c>
    </row>
    <row ht="38.25" outlineLevel="0" r="499">
      <c r="A499" s="193" t="s">
        <v>998</v>
      </c>
      <c r="B499" s="194" t="s">
        <v>999</v>
      </c>
      <c r="C499" s="194" t="s">
        <v>851</v>
      </c>
      <c r="D499" s="194" t="s">
        <v>851</v>
      </c>
      <c r="E499" s="195" t="n">
        <v>30167103</v>
      </c>
      <c r="F499" s="195" t="n">
        <v>30167103</v>
      </c>
    </row>
    <row ht="165.75" outlineLevel="0" r="500">
      <c r="A500" s="193" t="s">
        <v>1623</v>
      </c>
      <c r="B500" s="194" t="s">
        <v>1624</v>
      </c>
      <c r="C500" s="194" t="s">
        <v>851</v>
      </c>
      <c r="D500" s="194" t="s">
        <v>851</v>
      </c>
      <c r="E500" s="195" t="n">
        <v>21102512</v>
      </c>
      <c r="F500" s="195" t="n">
        <v>21102512</v>
      </c>
    </row>
    <row ht="76.5" outlineLevel="0" r="501">
      <c r="A501" s="193" t="s">
        <v>862</v>
      </c>
      <c r="B501" s="194" t="s">
        <v>1624</v>
      </c>
      <c r="C501" s="194" t="s">
        <v>505</v>
      </c>
      <c r="D501" s="194" t="s">
        <v>851</v>
      </c>
      <c r="E501" s="195" t="n">
        <v>19164242</v>
      </c>
      <c r="F501" s="195" t="n">
        <v>19164242</v>
      </c>
    </row>
    <row ht="25.5" outlineLevel="0" r="502">
      <c r="A502" s="193" t="s">
        <v>981</v>
      </c>
      <c r="B502" s="194" t="s">
        <v>1624</v>
      </c>
      <c r="C502" s="194" t="s">
        <v>483</v>
      </c>
      <c r="D502" s="194" t="s">
        <v>851</v>
      </c>
      <c r="E502" s="195" t="n">
        <v>19164242</v>
      </c>
      <c r="F502" s="195" t="n">
        <v>19164242</v>
      </c>
    </row>
    <row ht="38.25" outlineLevel="0" r="503">
      <c r="A503" s="193" t="s">
        <v>973</v>
      </c>
      <c r="B503" s="194" t="s">
        <v>1624</v>
      </c>
      <c r="C503" s="194" t="s">
        <v>483</v>
      </c>
      <c r="D503" s="194" t="s">
        <v>974</v>
      </c>
      <c r="E503" s="195" t="n">
        <v>19164242</v>
      </c>
      <c r="F503" s="195" t="n">
        <v>19164242</v>
      </c>
    </row>
    <row ht="51" outlineLevel="0" r="504">
      <c r="A504" s="193" t="s">
        <v>975</v>
      </c>
      <c r="B504" s="194" t="s">
        <v>1624</v>
      </c>
      <c r="C504" s="194" t="s">
        <v>483</v>
      </c>
      <c r="D504" s="194" t="s">
        <v>976</v>
      </c>
      <c r="E504" s="195" t="n">
        <v>19164242</v>
      </c>
      <c r="F504" s="195" t="n">
        <v>19164242</v>
      </c>
    </row>
    <row ht="38.25" outlineLevel="0" r="505">
      <c r="A505" s="193" t="s">
        <v>872</v>
      </c>
      <c r="B505" s="194" t="s">
        <v>1624</v>
      </c>
      <c r="C505" s="194" t="s">
        <v>873</v>
      </c>
      <c r="D505" s="194" t="s">
        <v>851</v>
      </c>
      <c r="E505" s="195" t="n">
        <v>1938270</v>
      </c>
      <c r="F505" s="195" t="n">
        <v>1938270</v>
      </c>
    </row>
    <row ht="38.25" outlineLevel="0" r="506">
      <c r="A506" s="193" t="s">
        <v>874</v>
      </c>
      <c r="B506" s="194" t="s">
        <v>1624</v>
      </c>
      <c r="C506" s="194" t="s">
        <v>875</v>
      </c>
      <c r="D506" s="194" t="s">
        <v>851</v>
      </c>
      <c r="E506" s="195" t="n">
        <v>1938270</v>
      </c>
      <c r="F506" s="195" t="n">
        <v>1938270</v>
      </c>
    </row>
    <row ht="38.25" outlineLevel="0" r="507">
      <c r="A507" s="193" t="s">
        <v>973</v>
      </c>
      <c r="B507" s="194" t="s">
        <v>1624</v>
      </c>
      <c r="C507" s="194" t="s">
        <v>875</v>
      </c>
      <c r="D507" s="194" t="s">
        <v>974</v>
      </c>
      <c r="E507" s="195" t="n">
        <v>1938270</v>
      </c>
      <c r="F507" s="195" t="n">
        <v>1938270</v>
      </c>
    </row>
    <row ht="51" outlineLevel="0" r="508">
      <c r="A508" s="193" t="s">
        <v>975</v>
      </c>
      <c r="B508" s="194" t="s">
        <v>1624</v>
      </c>
      <c r="C508" s="194" t="s">
        <v>875</v>
      </c>
      <c r="D508" s="194" t="s">
        <v>976</v>
      </c>
      <c r="E508" s="195" t="n">
        <v>1938270</v>
      </c>
      <c r="F508" s="195" t="n">
        <v>1938270</v>
      </c>
    </row>
    <row ht="165.75" outlineLevel="0" r="509">
      <c r="A509" s="193" t="s">
        <v>1625</v>
      </c>
      <c r="B509" s="194" t="s">
        <v>1626</v>
      </c>
      <c r="C509" s="194" t="s">
        <v>851</v>
      </c>
      <c r="D509" s="194" t="s">
        <v>851</v>
      </c>
      <c r="E509" s="195" t="n">
        <v>1413106</v>
      </c>
      <c r="F509" s="195" t="n">
        <v>1413106</v>
      </c>
    </row>
    <row ht="76.5" outlineLevel="0" r="510">
      <c r="A510" s="193" t="s">
        <v>862</v>
      </c>
      <c r="B510" s="194" t="s">
        <v>1626</v>
      </c>
      <c r="C510" s="194" t="s">
        <v>505</v>
      </c>
      <c r="D510" s="194" t="s">
        <v>851</v>
      </c>
      <c r="E510" s="195" t="n">
        <v>1413106</v>
      </c>
      <c r="F510" s="195" t="n">
        <v>1413106</v>
      </c>
    </row>
    <row ht="25.5" outlineLevel="0" r="511">
      <c r="A511" s="193" t="s">
        <v>981</v>
      </c>
      <c r="B511" s="194" t="s">
        <v>1626</v>
      </c>
      <c r="C511" s="194" t="s">
        <v>483</v>
      </c>
      <c r="D511" s="194" t="s">
        <v>851</v>
      </c>
      <c r="E511" s="195" t="n">
        <v>1413106</v>
      </c>
      <c r="F511" s="195" t="n">
        <v>1413106</v>
      </c>
    </row>
    <row ht="38.25" outlineLevel="0" r="512">
      <c r="A512" s="193" t="s">
        <v>973</v>
      </c>
      <c r="B512" s="194" t="s">
        <v>1626</v>
      </c>
      <c r="C512" s="194" t="s">
        <v>483</v>
      </c>
      <c r="D512" s="194" t="s">
        <v>974</v>
      </c>
      <c r="E512" s="195" t="n">
        <v>1413106</v>
      </c>
      <c r="F512" s="195" t="n">
        <v>1413106</v>
      </c>
    </row>
    <row ht="51" outlineLevel="0" r="513">
      <c r="A513" s="193" t="s">
        <v>975</v>
      </c>
      <c r="B513" s="194" t="s">
        <v>1626</v>
      </c>
      <c r="C513" s="194" t="s">
        <v>483</v>
      </c>
      <c r="D513" s="194" t="s">
        <v>976</v>
      </c>
      <c r="E513" s="195" t="n">
        <v>1413106</v>
      </c>
      <c r="F513" s="195" t="n">
        <v>1413106</v>
      </c>
    </row>
    <row ht="153" outlineLevel="0" r="514">
      <c r="A514" s="193" t="s">
        <v>1627</v>
      </c>
      <c r="B514" s="194" t="s">
        <v>1628</v>
      </c>
      <c r="C514" s="194" t="s">
        <v>851</v>
      </c>
      <c r="D514" s="194" t="s">
        <v>851</v>
      </c>
      <c r="E514" s="195" t="n">
        <v>163657</v>
      </c>
      <c r="F514" s="195" t="n">
        <v>163657</v>
      </c>
    </row>
    <row ht="76.5" outlineLevel="0" r="515">
      <c r="A515" s="193" t="s">
        <v>862</v>
      </c>
      <c r="B515" s="194" t="s">
        <v>1628</v>
      </c>
      <c r="C515" s="194" t="s">
        <v>505</v>
      </c>
      <c r="D515" s="194" t="s">
        <v>851</v>
      </c>
      <c r="E515" s="195" t="n">
        <v>163657</v>
      </c>
      <c r="F515" s="195" t="n">
        <v>163657</v>
      </c>
    </row>
    <row ht="25.5" outlineLevel="0" r="516">
      <c r="A516" s="193" t="s">
        <v>981</v>
      </c>
      <c r="B516" s="194" t="s">
        <v>1628</v>
      </c>
      <c r="C516" s="194" t="s">
        <v>483</v>
      </c>
      <c r="D516" s="194" t="s">
        <v>851</v>
      </c>
      <c r="E516" s="195" t="n">
        <v>163657</v>
      </c>
      <c r="F516" s="195" t="n">
        <v>163657</v>
      </c>
    </row>
    <row ht="38.25" outlineLevel="0" r="517">
      <c r="A517" s="193" t="s">
        <v>973</v>
      </c>
      <c r="B517" s="194" t="s">
        <v>1628</v>
      </c>
      <c r="C517" s="194" t="s">
        <v>483</v>
      </c>
      <c r="D517" s="194" t="s">
        <v>974</v>
      </c>
      <c r="E517" s="195" t="n">
        <v>163657</v>
      </c>
      <c r="F517" s="195" t="n">
        <v>163657</v>
      </c>
    </row>
    <row ht="51" outlineLevel="0" r="518">
      <c r="A518" s="193" t="s">
        <v>975</v>
      </c>
      <c r="B518" s="194" t="s">
        <v>1628</v>
      </c>
      <c r="C518" s="194" t="s">
        <v>483</v>
      </c>
      <c r="D518" s="194" t="s">
        <v>976</v>
      </c>
      <c r="E518" s="195" t="n">
        <v>163657</v>
      </c>
      <c r="F518" s="195" t="n">
        <v>163657</v>
      </c>
    </row>
    <row ht="178.5" outlineLevel="0" r="519">
      <c r="A519" s="193" t="s">
        <v>1629</v>
      </c>
      <c r="B519" s="194" t="s">
        <v>1630</v>
      </c>
      <c r="C519" s="194" t="s">
        <v>851</v>
      </c>
      <c r="D519" s="194" t="s">
        <v>851</v>
      </c>
      <c r="E519" s="195" t="n">
        <v>2136650</v>
      </c>
      <c r="F519" s="195" t="n">
        <v>2136650</v>
      </c>
    </row>
    <row ht="38.25" outlineLevel="0" r="520">
      <c r="A520" s="193" t="s">
        <v>872</v>
      </c>
      <c r="B520" s="194" t="s">
        <v>1630</v>
      </c>
      <c r="C520" s="194" t="s">
        <v>873</v>
      </c>
      <c r="D520" s="194" t="s">
        <v>851</v>
      </c>
      <c r="E520" s="195" t="n">
        <v>2136650</v>
      </c>
      <c r="F520" s="195" t="n">
        <v>2136650</v>
      </c>
    </row>
    <row ht="38.25" outlineLevel="0" r="521">
      <c r="A521" s="193" t="s">
        <v>874</v>
      </c>
      <c r="B521" s="194" t="s">
        <v>1630</v>
      </c>
      <c r="C521" s="194" t="s">
        <v>875</v>
      </c>
      <c r="D521" s="194" t="s">
        <v>851</v>
      </c>
      <c r="E521" s="195" t="n">
        <v>2136650</v>
      </c>
      <c r="F521" s="195" t="n">
        <v>2136650</v>
      </c>
    </row>
    <row ht="38.25" outlineLevel="0" r="522">
      <c r="A522" s="193" t="s">
        <v>973</v>
      </c>
      <c r="B522" s="194" t="s">
        <v>1630</v>
      </c>
      <c r="C522" s="194" t="s">
        <v>875</v>
      </c>
      <c r="D522" s="194" t="s">
        <v>974</v>
      </c>
      <c r="E522" s="195" t="n">
        <v>2136650</v>
      </c>
      <c r="F522" s="195" t="n">
        <v>2136650</v>
      </c>
    </row>
    <row ht="51" outlineLevel="0" r="523">
      <c r="A523" s="193" t="s">
        <v>975</v>
      </c>
      <c r="B523" s="194" t="s">
        <v>1630</v>
      </c>
      <c r="C523" s="194" t="s">
        <v>875</v>
      </c>
      <c r="D523" s="194" t="s">
        <v>976</v>
      </c>
      <c r="E523" s="195" t="n">
        <v>2136650</v>
      </c>
      <c r="F523" s="195" t="n">
        <v>2136650</v>
      </c>
    </row>
    <row ht="191.25" outlineLevel="0" r="524">
      <c r="A524" s="193" t="s">
        <v>1631</v>
      </c>
      <c r="B524" s="194" t="s">
        <v>1632</v>
      </c>
      <c r="C524" s="194" t="s">
        <v>851</v>
      </c>
      <c r="D524" s="194" t="s">
        <v>851</v>
      </c>
      <c r="E524" s="195" t="n">
        <v>40000</v>
      </c>
      <c r="F524" s="195" t="n">
        <v>40000</v>
      </c>
    </row>
    <row ht="38.25" outlineLevel="0" r="525">
      <c r="A525" s="193" t="s">
        <v>872</v>
      </c>
      <c r="B525" s="194" t="s">
        <v>1632</v>
      </c>
      <c r="C525" s="194" t="s">
        <v>873</v>
      </c>
      <c r="D525" s="194" t="s">
        <v>851</v>
      </c>
      <c r="E525" s="195" t="n">
        <v>40000</v>
      </c>
      <c r="F525" s="195" t="n">
        <v>40000</v>
      </c>
    </row>
    <row ht="38.25" outlineLevel="0" r="526">
      <c r="A526" s="193" t="s">
        <v>874</v>
      </c>
      <c r="B526" s="194" t="s">
        <v>1632</v>
      </c>
      <c r="C526" s="194" t="s">
        <v>875</v>
      </c>
      <c r="D526" s="194" t="s">
        <v>851</v>
      </c>
      <c r="E526" s="195" t="n">
        <v>40000</v>
      </c>
      <c r="F526" s="195" t="n">
        <v>40000</v>
      </c>
    </row>
    <row ht="38.25" outlineLevel="0" r="527">
      <c r="A527" s="193" t="s">
        <v>973</v>
      </c>
      <c r="B527" s="194" t="s">
        <v>1632</v>
      </c>
      <c r="C527" s="194" t="s">
        <v>875</v>
      </c>
      <c r="D527" s="194" t="s">
        <v>974</v>
      </c>
      <c r="E527" s="195" t="n">
        <v>40000</v>
      </c>
      <c r="F527" s="195" t="n">
        <v>40000</v>
      </c>
    </row>
    <row ht="51" outlineLevel="0" r="528">
      <c r="A528" s="193" t="s">
        <v>975</v>
      </c>
      <c r="B528" s="194" t="s">
        <v>1632</v>
      </c>
      <c r="C528" s="194" t="s">
        <v>875</v>
      </c>
      <c r="D528" s="194" t="s">
        <v>976</v>
      </c>
      <c r="E528" s="195" t="n">
        <v>40000</v>
      </c>
      <c r="F528" s="195" t="n">
        <v>40000</v>
      </c>
    </row>
    <row ht="114.75" outlineLevel="0" r="529">
      <c r="A529" s="193" t="s">
        <v>1633</v>
      </c>
      <c r="B529" s="194" t="s">
        <v>1634</v>
      </c>
      <c r="C529" s="194" t="s">
        <v>851</v>
      </c>
      <c r="D529" s="194" t="s">
        <v>851</v>
      </c>
      <c r="E529" s="195" t="n">
        <v>42000</v>
      </c>
      <c r="F529" s="195" t="n">
        <v>42000</v>
      </c>
    </row>
    <row ht="38.25" outlineLevel="0" r="530">
      <c r="A530" s="193" t="s">
        <v>872</v>
      </c>
      <c r="B530" s="194" t="s">
        <v>1634</v>
      </c>
      <c r="C530" s="194" t="s">
        <v>873</v>
      </c>
      <c r="D530" s="194" t="s">
        <v>851</v>
      </c>
      <c r="E530" s="195" t="n">
        <v>42000</v>
      </c>
      <c r="F530" s="195" t="n">
        <v>42000</v>
      </c>
    </row>
    <row ht="38.25" outlineLevel="0" r="531">
      <c r="A531" s="193" t="s">
        <v>874</v>
      </c>
      <c r="B531" s="194" t="s">
        <v>1634</v>
      </c>
      <c r="C531" s="194" t="s">
        <v>875</v>
      </c>
      <c r="D531" s="194" t="s">
        <v>851</v>
      </c>
      <c r="E531" s="195" t="n">
        <v>42000</v>
      </c>
      <c r="F531" s="195" t="n">
        <v>42000</v>
      </c>
    </row>
    <row ht="38.25" outlineLevel="0" r="532">
      <c r="A532" s="193" t="s">
        <v>973</v>
      </c>
      <c r="B532" s="194" t="s">
        <v>1634</v>
      </c>
      <c r="C532" s="194" t="s">
        <v>875</v>
      </c>
      <c r="D532" s="194" t="s">
        <v>974</v>
      </c>
      <c r="E532" s="195" t="n">
        <v>42000</v>
      </c>
      <c r="F532" s="195" t="n">
        <v>42000</v>
      </c>
    </row>
    <row ht="51" outlineLevel="0" r="533">
      <c r="A533" s="193" t="s">
        <v>975</v>
      </c>
      <c r="B533" s="194" t="s">
        <v>1634</v>
      </c>
      <c r="C533" s="194" t="s">
        <v>875</v>
      </c>
      <c r="D533" s="194" t="s">
        <v>976</v>
      </c>
      <c r="E533" s="195" t="n">
        <v>42000</v>
      </c>
      <c r="F533" s="195" t="n">
        <v>42000</v>
      </c>
    </row>
    <row ht="165.75" outlineLevel="0" r="534">
      <c r="A534" s="193" t="s">
        <v>1635</v>
      </c>
      <c r="B534" s="194" t="s">
        <v>1636</v>
      </c>
      <c r="C534" s="194" t="s">
        <v>851</v>
      </c>
      <c r="D534" s="194" t="s">
        <v>851</v>
      </c>
      <c r="E534" s="195" t="n">
        <v>879835</v>
      </c>
      <c r="F534" s="195" t="n">
        <v>879835</v>
      </c>
    </row>
    <row ht="38.25" outlineLevel="0" r="535">
      <c r="A535" s="193" t="s">
        <v>872</v>
      </c>
      <c r="B535" s="194" t="s">
        <v>1636</v>
      </c>
      <c r="C535" s="194" t="s">
        <v>873</v>
      </c>
      <c r="D535" s="194" t="s">
        <v>851</v>
      </c>
      <c r="E535" s="195" t="n">
        <v>879835</v>
      </c>
      <c r="F535" s="195" t="n">
        <v>879835</v>
      </c>
    </row>
    <row ht="38.25" outlineLevel="0" r="536">
      <c r="A536" s="193" t="s">
        <v>874</v>
      </c>
      <c r="B536" s="194" t="s">
        <v>1636</v>
      </c>
      <c r="C536" s="194" t="s">
        <v>875</v>
      </c>
      <c r="D536" s="194" t="s">
        <v>851</v>
      </c>
      <c r="E536" s="195" t="n">
        <v>879835</v>
      </c>
      <c r="F536" s="195" t="n">
        <v>879835</v>
      </c>
    </row>
    <row ht="38.25" outlineLevel="0" r="537">
      <c r="A537" s="193" t="s">
        <v>973</v>
      </c>
      <c r="B537" s="194" t="s">
        <v>1636</v>
      </c>
      <c r="C537" s="194" t="s">
        <v>875</v>
      </c>
      <c r="D537" s="194" t="s">
        <v>974</v>
      </c>
      <c r="E537" s="195" t="n">
        <v>879835</v>
      </c>
      <c r="F537" s="195" t="n">
        <v>879835</v>
      </c>
    </row>
    <row ht="51" outlineLevel="0" r="538">
      <c r="A538" s="193" t="s">
        <v>975</v>
      </c>
      <c r="B538" s="194" t="s">
        <v>1636</v>
      </c>
      <c r="C538" s="194" t="s">
        <v>875</v>
      </c>
      <c r="D538" s="194" t="s">
        <v>976</v>
      </c>
      <c r="E538" s="195" t="n">
        <v>879835</v>
      </c>
      <c r="F538" s="195" t="n">
        <v>879835</v>
      </c>
    </row>
    <row ht="127.5" outlineLevel="0" r="539">
      <c r="A539" s="193" t="s">
        <v>1000</v>
      </c>
      <c r="B539" s="194" t="s">
        <v>1001</v>
      </c>
      <c r="C539" s="194" t="s">
        <v>851</v>
      </c>
      <c r="D539" s="194" t="s">
        <v>851</v>
      </c>
      <c r="E539" s="195" t="n">
        <v>150000</v>
      </c>
      <c r="F539" s="195" t="n">
        <v>150000</v>
      </c>
    </row>
    <row ht="38.25" outlineLevel="0" r="540">
      <c r="A540" s="193" t="s">
        <v>872</v>
      </c>
      <c r="B540" s="194" t="s">
        <v>1001</v>
      </c>
      <c r="C540" s="194" t="s">
        <v>873</v>
      </c>
      <c r="D540" s="194" t="s">
        <v>851</v>
      </c>
      <c r="E540" s="195" t="n">
        <v>150000</v>
      </c>
      <c r="F540" s="195" t="n">
        <v>150000</v>
      </c>
    </row>
    <row ht="38.25" outlineLevel="0" r="541">
      <c r="A541" s="193" t="s">
        <v>874</v>
      </c>
      <c r="B541" s="194" t="s">
        <v>1001</v>
      </c>
      <c r="C541" s="194" t="s">
        <v>875</v>
      </c>
      <c r="D541" s="194" t="s">
        <v>851</v>
      </c>
      <c r="E541" s="195" t="n">
        <v>150000</v>
      </c>
      <c r="F541" s="195" t="n">
        <v>150000</v>
      </c>
    </row>
    <row ht="38.25" outlineLevel="0" r="542">
      <c r="A542" s="193" t="s">
        <v>973</v>
      </c>
      <c r="B542" s="194" t="s">
        <v>1001</v>
      </c>
      <c r="C542" s="194" t="s">
        <v>875</v>
      </c>
      <c r="D542" s="194" t="s">
        <v>974</v>
      </c>
      <c r="E542" s="195" t="n">
        <v>150000</v>
      </c>
      <c r="F542" s="195" t="n">
        <v>150000</v>
      </c>
    </row>
    <row ht="51" outlineLevel="0" r="543">
      <c r="A543" s="193" t="s">
        <v>975</v>
      </c>
      <c r="B543" s="194" t="s">
        <v>1001</v>
      </c>
      <c r="C543" s="194" t="s">
        <v>875</v>
      </c>
      <c r="D543" s="194" t="s">
        <v>976</v>
      </c>
      <c r="E543" s="195" t="n">
        <v>150000</v>
      </c>
      <c r="F543" s="195" t="n">
        <v>150000</v>
      </c>
    </row>
    <row ht="127.5" outlineLevel="0" r="544">
      <c r="A544" s="193" t="s">
        <v>1002</v>
      </c>
      <c r="B544" s="194" t="s">
        <v>1003</v>
      </c>
      <c r="C544" s="194" t="s">
        <v>851</v>
      </c>
      <c r="D544" s="194" t="s">
        <v>851</v>
      </c>
      <c r="E544" s="195" t="n">
        <v>30500</v>
      </c>
      <c r="F544" s="195" t="n">
        <v>30500</v>
      </c>
    </row>
    <row ht="38.25" outlineLevel="0" r="545">
      <c r="A545" s="193" t="s">
        <v>872</v>
      </c>
      <c r="B545" s="194" t="s">
        <v>1003</v>
      </c>
      <c r="C545" s="194" t="s">
        <v>873</v>
      </c>
      <c r="D545" s="194" t="s">
        <v>851</v>
      </c>
      <c r="E545" s="195" t="n">
        <v>30500</v>
      </c>
      <c r="F545" s="195" t="n">
        <v>30500</v>
      </c>
    </row>
    <row ht="38.25" outlineLevel="0" r="546">
      <c r="A546" s="193" t="s">
        <v>874</v>
      </c>
      <c r="B546" s="194" t="s">
        <v>1003</v>
      </c>
      <c r="C546" s="194" t="s">
        <v>875</v>
      </c>
      <c r="D546" s="194" t="s">
        <v>851</v>
      </c>
      <c r="E546" s="195" t="n">
        <v>30500</v>
      </c>
      <c r="F546" s="195" t="n">
        <v>30500</v>
      </c>
    </row>
    <row ht="38.25" outlineLevel="0" r="547">
      <c r="A547" s="193" t="s">
        <v>973</v>
      </c>
      <c r="B547" s="194" t="s">
        <v>1003</v>
      </c>
      <c r="C547" s="194" t="s">
        <v>875</v>
      </c>
      <c r="D547" s="194" t="s">
        <v>974</v>
      </c>
      <c r="E547" s="195" t="n">
        <v>30500</v>
      </c>
      <c r="F547" s="195" t="n">
        <v>30500</v>
      </c>
    </row>
    <row ht="51" outlineLevel="0" r="548">
      <c r="A548" s="193" t="s">
        <v>975</v>
      </c>
      <c r="B548" s="194" t="s">
        <v>1003</v>
      </c>
      <c r="C548" s="194" t="s">
        <v>875</v>
      </c>
      <c r="D548" s="194" t="s">
        <v>976</v>
      </c>
      <c r="E548" s="195" t="n">
        <v>30500</v>
      </c>
      <c r="F548" s="195" t="n">
        <v>30500</v>
      </c>
    </row>
    <row ht="114.75" outlineLevel="0" r="549">
      <c r="A549" s="193" t="s">
        <v>1732</v>
      </c>
      <c r="B549" s="194" t="s">
        <v>1733</v>
      </c>
      <c r="C549" s="194" t="s">
        <v>851</v>
      </c>
      <c r="D549" s="194" t="s">
        <v>851</v>
      </c>
      <c r="E549" s="195" t="n">
        <v>73395</v>
      </c>
      <c r="F549" s="195" t="n">
        <v>73395</v>
      </c>
    </row>
    <row ht="38.25" outlineLevel="0" r="550">
      <c r="A550" s="193" t="s">
        <v>872</v>
      </c>
      <c r="B550" s="194" t="s">
        <v>1733</v>
      </c>
      <c r="C550" s="194" t="s">
        <v>873</v>
      </c>
      <c r="D550" s="194" t="s">
        <v>851</v>
      </c>
      <c r="E550" s="195" t="n">
        <v>73395</v>
      </c>
      <c r="F550" s="195" t="n">
        <v>73395</v>
      </c>
    </row>
    <row ht="38.25" outlineLevel="0" r="551">
      <c r="A551" s="193" t="s">
        <v>874</v>
      </c>
      <c r="B551" s="194" t="s">
        <v>1733</v>
      </c>
      <c r="C551" s="194" t="s">
        <v>875</v>
      </c>
      <c r="D551" s="194" t="s">
        <v>851</v>
      </c>
      <c r="E551" s="195" t="n">
        <v>73395</v>
      </c>
      <c r="F551" s="195" t="n">
        <v>73395</v>
      </c>
    </row>
    <row outlineLevel="0" r="552">
      <c r="A552" s="193" t="s">
        <v>852</v>
      </c>
      <c r="B552" s="194" t="s">
        <v>1733</v>
      </c>
      <c r="C552" s="194" t="s">
        <v>875</v>
      </c>
      <c r="D552" s="194" t="s">
        <v>853</v>
      </c>
      <c r="E552" s="195" t="n">
        <v>73395</v>
      </c>
      <c r="F552" s="195" t="n">
        <v>73395</v>
      </c>
    </row>
    <row ht="76.5" outlineLevel="0" r="553">
      <c r="A553" s="193" t="s">
        <v>904</v>
      </c>
      <c r="B553" s="194" t="s">
        <v>1733</v>
      </c>
      <c r="C553" s="194" t="s">
        <v>875</v>
      </c>
      <c r="D553" s="194" t="s">
        <v>905</v>
      </c>
      <c r="E553" s="195" t="n">
        <v>73395</v>
      </c>
      <c r="F553" s="195" t="n">
        <v>73395</v>
      </c>
    </row>
    <row ht="140.25" outlineLevel="0" r="554">
      <c r="A554" s="193" t="s">
        <v>1004</v>
      </c>
      <c r="B554" s="194" t="s">
        <v>1005</v>
      </c>
      <c r="C554" s="194" t="s">
        <v>851</v>
      </c>
      <c r="D554" s="194" t="s">
        <v>851</v>
      </c>
      <c r="E554" s="195" t="n">
        <v>24000</v>
      </c>
      <c r="F554" s="195" t="n">
        <v>24000</v>
      </c>
    </row>
    <row ht="38.25" outlineLevel="0" r="555">
      <c r="A555" s="193" t="s">
        <v>872</v>
      </c>
      <c r="B555" s="194" t="s">
        <v>1005</v>
      </c>
      <c r="C555" s="194" t="s">
        <v>873</v>
      </c>
      <c r="D555" s="194" t="s">
        <v>851</v>
      </c>
      <c r="E555" s="195" t="n">
        <v>24000</v>
      </c>
      <c r="F555" s="195" t="n">
        <v>24000</v>
      </c>
    </row>
    <row ht="38.25" outlineLevel="0" r="556">
      <c r="A556" s="193" t="s">
        <v>874</v>
      </c>
      <c r="B556" s="194" t="s">
        <v>1005</v>
      </c>
      <c r="C556" s="194" t="s">
        <v>875</v>
      </c>
      <c r="D556" s="194" t="s">
        <v>851</v>
      </c>
      <c r="E556" s="195" t="n">
        <v>24000</v>
      </c>
      <c r="F556" s="195" t="n">
        <v>24000</v>
      </c>
    </row>
    <row ht="38.25" outlineLevel="0" r="557">
      <c r="A557" s="193" t="s">
        <v>973</v>
      </c>
      <c r="B557" s="194" t="s">
        <v>1005</v>
      </c>
      <c r="C557" s="194" t="s">
        <v>875</v>
      </c>
      <c r="D557" s="194" t="s">
        <v>974</v>
      </c>
      <c r="E557" s="195" t="n">
        <v>24000</v>
      </c>
      <c r="F557" s="195" t="n">
        <v>24000</v>
      </c>
    </row>
    <row ht="51" outlineLevel="0" r="558">
      <c r="A558" s="193" t="s">
        <v>975</v>
      </c>
      <c r="B558" s="194" t="s">
        <v>1005</v>
      </c>
      <c r="C558" s="194" t="s">
        <v>875</v>
      </c>
      <c r="D558" s="194" t="s">
        <v>976</v>
      </c>
      <c r="E558" s="195" t="n">
        <v>24000</v>
      </c>
      <c r="F558" s="195" t="n">
        <v>24000</v>
      </c>
    </row>
    <row ht="140.25" outlineLevel="0" r="559">
      <c r="A559" s="193" t="s">
        <v>1689</v>
      </c>
      <c r="B559" s="194" t="s">
        <v>1690</v>
      </c>
      <c r="C559" s="194" t="s">
        <v>851</v>
      </c>
      <c r="D559" s="194" t="s">
        <v>851</v>
      </c>
      <c r="E559" s="195" t="n">
        <v>4102500</v>
      </c>
      <c r="F559" s="195" t="n">
        <v>4102500</v>
      </c>
    </row>
    <row outlineLevel="0" r="560">
      <c r="A560" s="193" t="s">
        <v>1679</v>
      </c>
      <c r="B560" s="194" t="s">
        <v>1690</v>
      </c>
      <c r="C560" s="194" t="s">
        <v>1680</v>
      </c>
      <c r="D560" s="194" t="s">
        <v>851</v>
      </c>
      <c r="E560" s="195" t="n">
        <v>4102500</v>
      </c>
      <c r="F560" s="195" t="n">
        <v>4102500</v>
      </c>
    </row>
    <row outlineLevel="0" r="561">
      <c r="A561" s="193" t="s">
        <v>775</v>
      </c>
      <c r="B561" s="194" t="s">
        <v>1690</v>
      </c>
      <c r="C561" s="194" t="s">
        <v>1691</v>
      </c>
      <c r="D561" s="194" t="s">
        <v>851</v>
      </c>
      <c r="E561" s="195" t="n">
        <v>4102500</v>
      </c>
      <c r="F561" s="195" t="n">
        <v>4102500</v>
      </c>
    </row>
    <row ht="38.25" outlineLevel="0" r="562">
      <c r="A562" s="193" t="s">
        <v>973</v>
      </c>
      <c r="B562" s="194" t="s">
        <v>1690</v>
      </c>
      <c r="C562" s="194" t="s">
        <v>1691</v>
      </c>
      <c r="D562" s="194" t="s">
        <v>974</v>
      </c>
      <c r="E562" s="195" t="n">
        <v>4102500</v>
      </c>
      <c r="F562" s="195" t="n">
        <v>4102500</v>
      </c>
    </row>
    <row ht="51" outlineLevel="0" r="563">
      <c r="A563" s="193" t="s">
        <v>975</v>
      </c>
      <c r="B563" s="194" t="s">
        <v>1690</v>
      </c>
      <c r="C563" s="194" t="s">
        <v>1691</v>
      </c>
      <c r="D563" s="194" t="s">
        <v>976</v>
      </c>
      <c r="E563" s="195" t="n">
        <v>4102500</v>
      </c>
      <c r="F563" s="195" t="n">
        <v>4102500</v>
      </c>
    </row>
    <row ht="114.75" outlineLevel="0" r="564">
      <c r="A564" s="193" t="s">
        <v>1006</v>
      </c>
      <c r="B564" s="194" t="s">
        <v>1007</v>
      </c>
      <c r="C564" s="194" t="s">
        <v>851</v>
      </c>
      <c r="D564" s="194" t="s">
        <v>851</v>
      </c>
      <c r="E564" s="195" t="n">
        <v>8948</v>
      </c>
      <c r="F564" s="195" t="n">
        <v>8948</v>
      </c>
    </row>
    <row ht="38.25" outlineLevel="0" r="565">
      <c r="A565" s="193" t="s">
        <v>872</v>
      </c>
      <c r="B565" s="194" t="s">
        <v>1007</v>
      </c>
      <c r="C565" s="194" t="s">
        <v>873</v>
      </c>
      <c r="D565" s="194" t="s">
        <v>851</v>
      </c>
      <c r="E565" s="195" t="n">
        <v>8948</v>
      </c>
      <c r="F565" s="195" t="n">
        <v>8948</v>
      </c>
    </row>
    <row ht="38.25" outlineLevel="0" r="566">
      <c r="A566" s="193" t="s">
        <v>874</v>
      </c>
      <c r="B566" s="194" t="s">
        <v>1007</v>
      </c>
      <c r="C566" s="194" t="s">
        <v>875</v>
      </c>
      <c r="D566" s="194" t="s">
        <v>851</v>
      </c>
      <c r="E566" s="195" t="n">
        <v>8948</v>
      </c>
      <c r="F566" s="195" t="n">
        <v>8948</v>
      </c>
    </row>
    <row ht="38.25" outlineLevel="0" r="567">
      <c r="A567" s="193" t="s">
        <v>973</v>
      </c>
      <c r="B567" s="194" t="s">
        <v>1007</v>
      </c>
      <c r="C567" s="194" t="s">
        <v>875</v>
      </c>
      <c r="D567" s="194" t="s">
        <v>974</v>
      </c>
      <c r="E567" s="195" t="n">
        <v>8948</v>
      </c>
      <c r="F567" s="195" t="n">
        <v>8948</v>
      </c>
    </row>
    <row ht="51" outlineLevel="0" r="568">
      <c r="A568" s="193" t="s">
        <v>975</v>
      </c>
      <c r="B568" s="194" t="s">
        <v>1007</v>
      </c>
      <c r="C568" s="194" t="s">
        <v>875</v>
      </c>
      <c r="D568" s="194" t="s">
        <v>976</v>
      </c>
      <c r="E568" s="195" t="n">
        <v>8948</v>
      </c>
      <c r="F568" s="195" t="n">
        <v>8948</v>
      </c>
    </row>
    <row ht="38.25" outlineLevel="0" r="569">
      <c r="A569" s="193" t="s">
        <v>954</v>
      </c>
      <c r="B569" s="194" t="s">
        <v>955</v>
      </c>
      <c r="C569" s="194" t="s">
        <v>851</v>
      </c>
      <c r="D569" s="194" t="s">
        <v>851</v>
      </c>
      <c r="E569" s="195" t="n">
        <v>215000</v>
      </c>
      <c r="F569" s="195" t="n">
        <v>215000</v>
      </c>
    </row>
    <row ht="102" outlineLevel="0" r="570">
      <c r="A570" s="193" t="s">
        <v>956</v>
      </c>
      <c r="B570" s="194" t="s">
        <v>957</v>
      </c>
      <c r="C570" s="194" t="s">
        <v>851</v>
      </c>
      <c r="D570" s="194" t="s">
        <v>851</v>
      </c>
      <c r="E570" s="195" t="n">
        <v>65000</v>
      </c>
      <c r="F570" s="195" t="n">
        <v>65000</v>
      </c>
    </row>
    <row ht="38.25" outlineLevel="0" r="571">
      <c r="A571" s="193" t="s">
        <v>872</v>
      </c>
      <c r="B571" s="194" t="s">
        <v>957</v>
      </c>
      <c r="C571" s="194" t="s">
        <v>873</v>
      </c>
      <c r="D571" s="194" t="s">
        <v>851</v>
      </c>
      <c r="E571" s="195" t="n">
        <v>65000</v>
      </c>
      <c r="F571" s="195" t="n">
        <v>65000</v>
      </c>
    </row>
    <row ht="38.25" outlineLevel="0" r="572">
      <c r="A572" s="193" t="s">
        <v>874</v>
      </c>
      <c r="B572" s="194" t="s">
        <v>957</v>
      </c>
      <c r="C572" s="194" t="s">
        <v>875</v>
      </c>
      <c r="D572" s="194" t="s">
        <v>851</v>
      </c>
      <c r="E572" s="195" t="n">
        <v>65000</v>
      </c>
      <c r="F572" s="195" t="n">
        <v>65000</v>
      </c>
    </row>
    <row outlineLevel="0" r="573">
      <c r="A573" s="193" t="s">
        <v>852</v>
      </c>
      <c r="B573" s="194" t="s">
        <v>957</v>
      </c>
      <c r="C573" s="194" t="s">
        <v>875</v>
      </c>
      <c r="D573" s="194" t="s">
        <v>853</v>
      </c>
      <c r="E573" s="195" t="n">
        <v>65000</v>
      </c>
      <c r="F573" s="195" t="n">
        <v>65000</v>
      </c>
    </row>
    <row outlineLevel="0" r="574">
      <c r="A574" s="193" t="s">
        <v>950</v>
      </c>
      <c r="B574" s="194" t="s">
        <v>957</v>
      </c>
      <c r="C574" s="194" t="s">
        <v>875</v>
      </c>
      <c r="D574" s="194" t="s">
        <v>951</v>
      </c>
      <c r="E574" s="195" t="n">
        <v>65000</v>
      </c>
      <c r="F574" s="195" t="n">
        <v>65000</v>
      </c>
    </row>
    <row ht="114.75" outlineLevel="0" r="575">
      <c r="A575" s="193" t="s">
        <v>958</v>
      </c>
      <c r="B575" s="194" t="s">
        <v>959</v>
      </c>
      <c r="C575" s="194" t="s">
        <v>851</v>
      </c>
      <c r="D575" s="194" t="s">
        <v>851</v>
      </c>
      <c r="E575" s="195" t="n">
        <v>150000</v>
      </c>
      <c r="F575" s="195" t="n">
        <v>150000</v>
      </c>
    </row>
    <row ht="38.25" outlineLevel="0" r="576">
      <c r="A576" s="193" t="s">
        <v>872</v>
      </c>
      <c r="B576" s="194" t="s">
        <v>959</v>
      </c>
      <c r="C576" s="194" t="s">
        <v>873</v>
      </c>
      <c r="D576" s="194" t="s">
        <v>851</v>
      </c>
      <c r="E576" s="195" t="n">
        <v>150000</v>
      </c>
      <c r="F576" s="195" t="n">
        <v>150000</v>
      </c>
    </row>
    <row ht="38.25" outlineLevel="0" r="577">
      <c r="A577" s="193" t="s">
        <v>874</v>
      </c>
      <c r="B577" s="194" t="s">
        <v>959</v>
      </c>
      <c r="C577" s="194" t="s">
        <v>875</v>
      </c>
      <c r="D577" s="194" t="s">
        <v>851</v>
      </c>
      <c r="E577" s="195" t="n">
        <v>150000</v>
      </c>
      <c r="F577" s="195" t="n">
        <v>150000</v>
      </c>
    </row>
    <row outlineLevel="0" r="578">
      <c r="A578" s="193" t="s">
        <v>852</v>
      </c>
      <c r="B578" s="194" t="s">
        <v>959</v>
      </c>
      <c r="C578" s="194" t="s">
        <v>875</v>
      </c>
      <c r="D578" s="194" t="s">
        <v>853</v>
      </c>
      <c r="E578" s="195" t="n">
        <v>150000</v>
      </c>
      <c r="F578" s="195" t="n">
        <v>150000</v>
      </c>
    </row>
    <row outlineLevel="0" r="579">
      <c r="A579" s="193" t="s">
        <v>950</v>
      </c>
      <c r="B579" s="194" t="s">
        <v>959</v>
      </c>
      <c r="C579" s="194" t="s">
        <v>875</v>
      </c>
      <c r="D579" s="194" t="s">
        <v>951</v>
      </c>
      <c r="E579" s="195" t="n">
        <v>150000</v>
      </c>
      <c r="F579" s="195" t="n">
        <v>150000</v>
      </c>
    </row>
    <row ht="25.5" outlineLevel="0" r="580">
      <c r="A580" s="193" t="s">
        <v>1223</v>
      </c>
      <c r="B580" s="194" t="s">
        <v>1224</v>
      </c>
      <c r="C580" s="194" t="s">
        <v>851</v>
      </c>
      <c r="D580" s="194" t="s">
        <v>851</v>
      </c>
      <c r="E580" s="195" t="n">
        <v>272373921</v>
      </c>
      <c r="F580" s="195" t="n">
        <v>272373921</v>
      </c>
    </row>
    <row outlineLevel="0" r="581">
      <c r="A581" s="193" t="s">
        <v>1324</v>
      </c>
      <c r="B581" s="194" t="s">
        <v>1325</v>
      </c>
      <c r="C581" s="194" t="s">
        <v>851</v>
      </c>
      <c r="D581" s="194" t="s">
        <v>851</v>
      </c>
      <c r="E581" s="195" t="n">
        <v>42670871</v>
      </c>
      <c r="F581" s="195" t="n">
        <v>42670871</v>
      </c>
    </row>
    <row ht="114.75" outlineLevel="0" r="582">
      <c r="A582" s="193" t="s">
        <v>1330</v>
      </c>
      <c r="B582" s="194" t="s">
        <v>1331</v>
      </c>
      <c r="C582" s="194" t="s">
        <v>851</v>
      </c>
      <c r="D582" s="194" t="s">
        <v>851</v>
      </c>
      <c r="E582" s="195" t="n">
        <v>36354974</v>
      </c>
      <c r="F582" s="195" t="n">
        <v>36354974</v>
      </c>
    </row>
    <row ht="38.25" outlineLevel="0" r="583">
      <c r="A583" s="193" t="s">
        <v>1120</v>
      </c>
      <c r="B583" s="194" t="s">
        <v>1331</v>
      </c>
      <c r="C583" s="194" t="s">
        <v>1121</v>
      </c>
      <c r="D583" s="194" t="s">
        <v>851</v>
      </c>
      <c r="E583" s="195" t="n">
        <v>36354974</v>
      </c>
      <c r="F583" s="195" t="n">
        <v>36354974</v>
      </c>
    </row>
    <row outlineLevel="0" r="584">
      <c r="A584" s="193" t="s">
        <v>1247</v>
      </c>
      <c r="B584" s="194" t="s">
        <v>1331</v>
      </c>
      <c r="C584" s="194" t="s">
        <v>1248</v>
      </c>
      <c r="D584" s="194" t="s">
        <v>851</v>
      </c>
      <c r="E584" s="195" t="n">
        <v>36354974</v>
      </c>
      <c r="F584" s="195" t="n">
        <v>36354974</v>
      </c>
    </row>
    <row outlineLevel="0" r="585">
      <c r="A585" s="193" t="s">
        <v>1110</v>
      </c>
      <c r="B585" s="194" t="s">
        <v>1331</v>
      </c>
      <c r="C585" s="194" t="s">
        <v>1248</v>
      </c>
      <c r="D585" s="194" t="s">
        <v>1111</v>
      </c>
      <c r="E585" s="195" t="n">
        <v>36354974</v>
      </c>
      <c r="F585" s="195" t="n">
        <v>36354974</v>
      </c>
    </row>
    <row outlineLevel="0" r="586">
      <c r="A586" s="193" t="s">
        <v>1112</v>
      </c>
      <c r="B586" s="194" t="s">
        <v>1331</v>
      </c>
      <c r="C586" s="194" t="s">
        <v>1248</v>
      </c>
      <c r="D586" s="194" t="s">
        <v>1113</v>
      </c>
      <c r="E586" s="195" t="n">
        <v>36354974</v>
      </c>
      <c r="F586" s="195" t="n">
        <v>36354974</v>
      </c>
    </row>
    <row ht="165.75" outlineLevel="0" r="587">
      <c r="A587" s="193" t="s">
        <v>1332</v>
      </c>
      <c r="B587" s="194" t="s">
        <v>1333</v>
      </c>
      <c r="C587" s="194" t="s">
        <v>851</v>
      </c>
      <c r="D587" s="194" t="s">
        <v>851</v>
      </c>
      <c r="E587" s="195" t="n">
        <v>50000</v>
      </c>
      <c r="F587" s="195" t="n">
        <v>50000</v>
      </c>
    </row>
    <row ht="38.25" outlineLevel="0" r="588">
      <c r="A588" s="193" t="s">
        <v>1120</v>
      </c>
      <c r="B588" s="194" t="s">
        <v>1333</v>
      </c>
      <c r="C588" s="194" t="s">
        <v>1121</v>
      </c>
      <c r="D588" s="194" t="s">
        <v>851</v>
      </c>
      <c r="E588" s="195" t="n">
        <v>50000</v>
      </c>
      <c r="F588" s="195" t="n">
        <v>50000</v>
      </c>
    </row>
    <row outlineLevel="0" r="589">
      <c r="A589" s="193" t="s">
        <v>1247</v>
      </c>
      <c r="B589" s="194" t="s">
        <v>1333</v>
      </c>
      <c r="C589" s="194" t="s">
        <v>1248</v>
      </c>
      <c r="D589" s="194" t="s">
        <v>851</v>
      </c>
      <c r="E589" s="195" t="n">
        <v>50000</v>
      </c>
      <c r="F589" s="195" t="n">
        <v>50000</v>
      </c>
    </row>
    <row outlineLevel="0" r="590">
      <c r="A590" s="193" t="s">
        <v>1110</v>
      </c>
      <c r="B590" s="194" t="s">
        <v>1333</v>
      </c>
      <c r="C590" s="194" t="s">
        <v>1248</v>
      </c>
      <c r="D590" s="194" t="s">
        <v>1111</v>
      </c>
      <c r="E590" s="195" t="n">
        <v>50000</v>
      </c>
      <c r="F590" s="195" t="n">
        <v>50000</v>
      </c>
    </row>
    <row outlineLevel="0" r="591">
      <c r="A591" s="193" t="s">
        <v>1112</v>
      </c>
      <c r="B591" s="194" t="s">
        <v>1333</v>
      </c>
      <c r="C591" s="194" t="s">
        <v>1248</v>
      </c>
      <c r="D591" s="194" t="s">
        <v>1113</v>
      </c>
      <c r="E591" s="195" t="n">
        <v>50000</v>
      </c>
      <c r="F591" s="195" t="n">
        <v>50000</v>
      </c>
    </row>
    <row ht="127.5" outlineLevel="0" r="592">
      <c r="A592" s="193" t="s">
        <v>1334</v>
      </c>
      <c r="B592" s="194" t="s">
        <v>1335</v>
      </c>
      <c r="C592" s="194" t="s">
        <v>851</v>
      </c>
      <c r="D592" s="194" t="s">
        <v>851</v>
      </c>
      <c r="E592" s="195" t="n">
        <v>72747</v>
      </c>
      <c r="F592" s="195" t="n">
        <v>72747</v>
      </c>
    </row>
    <row ht="38.25" outlineLevel="0" r="593">
      <c r="A593" s="193" t="s">
        <v>1120</v>
      </c>
      <c r="B593" s="194" t="s">
        <v>1335</v>
      </c>
      <c r="C593" s="194" t="s">
        <v>1121</v>
      </c>
      <c r="D593" s="194" t="s">
        <v>851</v>
      </c>
      <c r="E593" s="195" t="n">
        <v>72747</v>
      </c>
      <c r="F593" s="195" t="n">
        <v>72747</v>
      </c>
    </row>
    <row outlineLevel="0" r="594">
      <c r="A594" s="193" t="s">
        <v>1247</v>
      </c>
      <c r="B594" s="194" t="s">
        <v>1335</v>
      </c>
      <c r="C594" s="194" t="s">
        <v>1248</v>
      </c>
      <c r="D594" s="194" t="s">
        <v>851</v>
      </c>
      <c r="E594" s="195" t="n">
        <v>72747</v>
      </c>
      <c r="F594" s="195" t="n">
        <v>72747</v>
      </c>
    </row>
    <row outlineLevel="0" r="595">
      <c r="A595" s="193" t="s">
        <v>1110</v>
      </c>
      <c r="B595" s="194" t="s">
        <v>1335</v>
      </c>
      <c r="C595" s="194" t="s">
        <v>1248</v>
      </c>
      <c r="D595" s="194" t="s">
        <v>1111</v>
      </c>
      <c r="E595" s="195" t="n">
        <v>72747</v>
      </c>
      <c r="F595" s="195" t="n">
        <v>72747</v>
      </c>
    </row>
    <row outlineLevel="0" r="596">
      <c r="A596" s="193" t="s">
        <v>1112</v>
      </c>
      <c r="B596" s="194" t="s">
        <v>1335</v>
      </c>
      <c r="C596" s="194" t="s">
        <v>1248</v>
      </c>
      <c r="D596" s="194" t="s">
        <v>1113</v>
      </c>
      <c r="E596" s="195" t="n">
        <v>72747</v>
      </c>
      <c r="F596" s="195" t="n">
        <v>72747</v>
      </c>
    </row>
    <row ht="114.75" outlineLevel="0" r="597">
      <c r="A597" s="193" t="s">
        <v>1336</v>
      </c>
      <c r="B597" s="194" t="s">
        <v>1337</v>
      </c>
      <c r="C597" s="194" t="s">
        <v>851</v>
      </c>
      <c r="D597" s="194" t="s">
        <v>851</v>
      </c>
      <c r="E597" s="195" t="n">
        <v>226576</v>
      </c>
      <c r="F597" s="195" t="n">
        <v>226576</v>
      </c>
    </row>
    <row ht="38.25" outlineLevel="0" r="598">
      <c r="A598" s="193" t="s">
        <v>1120</v>
      </c>
      <c r="B598" s="194" t="s">
        <v>1337</v>
      </c>
      <c r="C598" s="194" t="s">
        <v>1121</v>
      </c>
      <c r="D598" s="194" t="s">
        <v>851</v>
      </c>
      <c r="E598" s="195" t="n">
        <v>226576</v>
      </c>
      <c r="F598" s="195" t="n">
        <v>226576</v>
      </c>
    </row>
    <row outlineLevel="0" r="599">
      <c r="A599" s="193" t="s">
        <v>1247</v>
      </c>
      <c r="B599" s="194" t="s">
        <v>1337</v>
      </c>
      <c r="C599" s="194" t="s">
        <v>1248</v>
      </c>
      <c r="D599" s="194" t="s">
        <v>851</v>
      </c>
      <c r="E599" s="195" t="n">
        <v>226576</v>
      </c>
      <c r="F599" s="195" t="n">
        <v>226576</v>
      </c>
    </row>
    <row outlineLevel="0" r="600">
      <c r="A600" s="193" t="s">
        <v>1110</v>
      </c>
      <c r="B600" s="194" t="s">
        <v>1337</v>
      </c>
      <c r="C600" s="194" t="s">
        <v>1248</v>
      </c>
      <c r="D600" s="194" t="s">
        <v>1111</v>
      </c>
      <c r="E600" s="195" t="n">
        <v>226576</v>
      </c>
      <c r="F600" s="195" t="n">
        <v>226576</v>
      </c>
    </row>
    <row outlineLevel="0" r="601">
      <c r="A601" s="193" t="s">
        <v>1112</v>
      </c>
      <c r="B601" s="194" t="s">
        <v>1337</v>
      </c>
      <c r="C601" s="194" t="s">
        <v>1248</v>
      </c>
      <c r="D601" s="194" t="s">
        <v>1113</v>
      </c>
      <c r="E601" s="195" t="n">
        <v>226576</v>
      </c>
      <c r="F601" s="195" t="n">
        <v>226576</v>
      </c>
    </row>
    <row ht="114.75" outlineLevel="0" r="602">
      <c r="A602" s="193" t="s">
        <v>1338</v>
      </c>
      <c r="B602" s="194" t="s">
        <v>1339</v>
      </c>
      <c r="C602" s="194" t="s">
        <v>851</v>
      </c>
      <c r="D602" s="194" t="s">
        <v>851</v>
      </c>
      <c r="E602" s="195" t="n">
        <v>3700000</v>
      </c>
      <c r="F602" s="195" t="n">
        <v>3700000</v>
      </c>
    </row>
    <row ht="38.25" outlineLevel="0" r="603">
      <c r="A603" s="193" t="s">
        <v>1120</v>
      </c>
      <c r="B603" s="194" t="s">
        <v>1339</v>
      </c>
      <c r="C603" s="194" t="s">
        <v>1121</v>
      </c>
      <c r="D603" s="194" t="s">
        <v>851</v>
      </c>
      <c r="E603" s="195" t="n">
        <v>3700000</v>
      </c>
      <c r="F603" s="195" t="n">
        <v>3700000</v>
      </c>
    </row>
    <row outlineLevel="0" r="604">
      <c r="A604" s="193" t="s">
        <v>1247</v>
      </c>
      <c r="B604" s="194" t="s">
        <v>1339</v>
      </c>
      <c r="C604" s="194" t="s">
        <v>1248</v>
      </c>
      <c r="D604" s="194" t="s">
        <v>851</v>
      </c>
      <c r="E604" s="195" t="n">
        <v>3700000</v>
      </c>
      <c r="F604" s="195" t="n">
        <v>3700000</v>
      </c>
    </row>
    <row outlineLevel="0" r="605">
      <c r="A605" s="193" t="s">
        <v>1110</v>
      </c>
      <c r="B605" s="194" t="s">
        <v>1339</v>
      </c>
      <c r="C605" s="194" t="s">
        <v>1248</v>
      </c>
      <c r="D605" s="194" t="s">
        <v>1111</v>
      </c>
      <c r="E605" s="195" t="n">
        <v>3700000</v>
      </c>
      <c r="F605" s="195" t="n">
        <v>3700000</v>
      </c>
    </row>
    <row outlineLevel="0" r="606">
      <c r="A606" s="193" t="s">
        <v>1112</v>
      </c>
      <c r="B606" s="194" t="s">
        <v>1339</v>
      </c>
      <c r="C606" s="194" t="s">
        <v>1248</v>
      </c>
      <c r="D606" s="194" t="s">
        <v>1113</v>
      </c>
      <c r="E606" s="195" t="n">
        <v>3700000</v>
      </c>
      <c r="F606" s="195" t="n">
        <v>3700000</v>
      </c>
    </row>
    <row ht="76.5" outlineLevel="0" r="607">
      <c r="A607" s="193" t="s">
        <v>1340</v>
      </c>
      <c r="B607" s="194" t="s">
        <v>1341</v>
      </c>
      <c r="C607" s="194" t="s">
        <v>851</v>
      </c>
      <c r="D607" s="194" t="s">
        <v>851</v>
      </c>
      <c r="E607" s="195" t="n">
        <v>35200</v>
      </c>
      <c r="F607" s="195" t="n">
        <v>35200</v>
      </c>
    </row>
    <row ht="38.25" outlineLevel="0" r="608">
      <c r="A608" s="193" t="s">
        <v>1120</v>
      </c>
      <c r="B608" s="194" t="s">
        <v>1341</v>
      </c>
      <c r="C608" s="194" t="s">
        <v>1121</v>
      </c>
      <c r="D608" s="194" t="s">
        <v>851</v>
      </c>
      <c r="E608" s="195" t="n">
        <v>35200</v>
      </c>
      <c r="F608" s="195" t="n">
        <v>35200</v>
      </c>
    </row>
    <row outlineLevel="0" r="609">
      <c r="A609" s="193" t="s">
        <v>1247</v>
      </c>
      <c r="B609" s="194" t="s">
        <v>1341</v>
      </c>
      <c r="C609" s="194" t="s">
        <v>1248</v>
      </c>
      <c r="D609" s="194" t="s">
        <v>851</v>
      </c>
      <c r="E609" s="195" t="n">
        <v>35200</v>
      </c>
      <c r="F609" s="195" t="n">
        <v>35200</v>
      </c>
    </row>
    <row outlineLevel="0" r="610">
      <c r="A610" s="193" t="s">
        <v>1110</v>
      </c>
      <c r="B610" s="194" t="s">
        <v>1341</v>
      </c>
      <c r="C610" s="194" t="s">
        <v>1248</v>
      </c>
      <c r="D610" s="194" t="s">
        <v>1111</v>
      </c>
      <c r="E610" s="195" t="n">
        <v>35200</v>
      </c>
      <c r="F610" s="195" t="n">
        <v>35200</v>
      </c>
    </row>
    <row outlineLevel="0" r="611">
      <c r="A611" s="193" t="s">
        <v>1112</v>
      </c>
      <c r="B611" s="194" t="s">
        <v>1341</v>
      </c>
      <c r="C611" s="194" t="s">
        <v>1248</v>
      </c>
      <c r="D611" s="194" t="s">
        <v>1113</v>
      </c>
      <c r="E611" s="195" t="n">
        <v>35200</v>
      </c>
      <c r="F611" s="195" t="n">
        <v>35200</v>
      </c>
    </row>
    <row ht="102" outlineLevel="0" r="612">
      <c r="A612" s="193" t="s">
        <v>1342</v>
      </c>
      <c r="B612" s="194" t="s">
        <v>1343</v>
      </c>
      <c r="C612" s="194" t="s">
        <v>851</v>
      </c>
      <c r="D612" s="194" t="s">
        <v>851</v>
      </c>
      <c r="E612" s="195" t="n">
        <v>1300000</v>
      </c>
      <c r="F612" s="195" t="n">
        <v>1300000</v>
      </c>
    </row>
    <row ht="38.25" outlineLevel="0" r="613">
      <c r="A613" s="193" t="s">
        <v>1120</v>
      </c>
      <c r="B613" s="194" t="s">
        <v>1343</v>
      </c>
      <c r="C613" s="194" t="s">
        <v>1121</v>
      </c>
      <c r="D613" s="194" t="s">
        <v>851</v>
      </c>
      <c r="E613" s="195" t="n">
        <v>1300000</v>
      </c>
      <c r="F613" s="195" t="n">
        <v>1300000</v>
      </c>
    </row>
    <row outlineLevel="0" r="614">
      <c r="A614" s="193" t="s">
        <v>1247</v>
      </c>
      <c r="B614" s="194" t="s">
        <v>1343</v>
      </c>
      <c r="C614" s="194" t="s">
        <v>1248</v>
      </c>
      <c r="D614" s="194" t="s">
        <v>851</v>
      </c>
      <c r="E614" s="195" t="n">
        <v>1300000</v>
      </c>
      <c r="F614" s="195" t="n">
        <v>1300000</v>
      </c>
    </row>
    <row outlineLevel="0" r="615">
      <c r="A615" s="193" t="s">
        <v>1110</v>
      </c>
      <c r="B615" s="194" t="s">
        <v>1343</v>
      </c>
      <c r="C615" s="194" t="s">
        <v>1248</v>
      </c>
      <c r="D615" s="194" t="s">
        <v>1111</v>
      </c>
      <c r="E615" s="195" t="n">
        <v>1300000</v>
      </c>
      <c r="F615" s="195" t="n">
        <v>1300000</v>
      </c>
    </row>
    <row outlineLevel="0" r="616">
      <c r="A616" s="193" t="s">
        <v>1112</v>
      </c>
      <c r="B616" s="194" t="s">
        <v>1343</v>
      </c>
      <c r="C616" s="194" t="s">
        <v>1248</v>
      </c>
      <c r="D616" s="194" t="s">
        <v>1113</v>
      </c>
      <c r="E616" s="195" t="n">
        <v>1300000</v>
      </c>
      <c r="F616" s="195" t="n">
        <v>1300000</v>
      </c>
    </row>
    <row ht="63.75" outlineLevel="0" r="617">
      <c r="A617" s="193" t="s">
        <v>1344</v>
      </c>
      <c r="B617" s="194" t="s">
        <v>1345</v>
      </c>
      <c r="C617" s="194" t="s">
        <v>851</v>
      </c>
      <c r="D617" s="194" t="s">
        <v>851</v>
      </c>
      <c r="E617" s="195" t="n">
        <v>150000</v>
      </c>
      <c r="F617" s="195" t="n">
        <v>150000</v>
      </c>
    </row>
    <row ht="38.25" outlineLevel="0" r="618">
      <c r="A618" s="193" t="s">
        <v>1120</v>
      </c>
      <c r="B618" s="194" t="s">
        <v>1345</v>
      </c>
      <c r="C618" s="194" t="s">
        <v>1121</v>
      </c>
      <c r="D618" s="194" t="s">
        <v>851</v>
      </c>
      <c r="E618" s="195" t="n">
        <v>150000</v>
      </c>
      <c r="F618" s="195" t="n">
        <v>150000</v>
      </c>
    </row>
    <row outlineLevel="0" r="619">
      <c r="A619" s="193" t="s">
        <v>1247</v>
      </c>
      <c r="B619" s="194" t="s">
        <v>1345</v>
      </c>
      <c r="C619" s="194" t="s">
        <v>1248</v>
      </c>
      <c r="D619" s="194" t="s">
        <v>851</v>
      </c>
      <c r="E619" s="195" t="n">
        <v>150000</v>
      </c>
      <c r="F619" s="195" t="n">
        <v>150000</v>
      </c>
    </row>
    <row outlineLevel="0" r="620">
      <c r="A620" s="193" t="s">
        <v>1110</v>
      </c>
      <c r="B620" s="194" t="s">
        <v>1345</v>
      </c>
      <c r="C620" s="194" t="s">
        <v>1248</v>
      </c>
      <c r="D620" s="194" t="s">
        <v>1111</v>
      </c>
      <c r="E620" s="195" t="n">
        <v>150000</v>
      </c>
      <c r="F620" s="195" t="n">
        <v>150000</v>
      </c>
    </row>
    <row outlineLevel="0" r="621">
      <c r="A621" s="193" t="s">
        <v>1112</v>
      </c>
      <c r="B621" s="194" t="s">
        <v>1345</v>
      </c>
      <c r="C621" s="194" t="s">
        <v>1248</v>
      </c>
      <c r="D621" s="194" t="s">
        <v>1113</v>
      </c>
      <c r="E621" s="195" t="n">
        <v>150000</v>
      </c>
      <c r="F621" s="195" t="n">
        <v>150000</v>
      </c>
    </row>
    <row ht="89.25" outlineLevel="0" r="622">
      <c r="A622" s="193" t="s">
        <v>1346</v>
      </c>
      <c r="B622" s="194" t="s">
        <v>1347</v>
      </c>
      <c r="C622" s="194" t="s">
        <v>851</v>
      </c>
      <c r="D622" s="194" t="s">
        <v>851</v>
      </c>
      <c r="E622" s="195" t="n">
        <v>342424</v>
      </c>
      <c r="F622" s="195" t="n">
        <v>342424</v>
      </c>
    </row>
    <row ht="38.25" outlineLevel="0" r="623">
      <c r="A623" s="193" t="s">
        <v>1120</v>
      </c>
      <c r="B623" s="194" t="s">
        <v>1347</v>
      </c>
      <c r="C623" s="194" t="s">
        <v>1121</v>
      </c>
      <c r="D623" s="194" t="s">
        <v>851</v>
      </c>
      <c r="E623" s="195" t="n">
        <v>342424</v>
      </c>
      <c r="F623" s="195" t="n">
        <v>342424</v>
      </c>
    </row>
    <row outlineLevel="0" r="624">
      <c r="A624" s="193" t="s">
        <v>1247</v>
      </c>
      <c r="B624" s="194" t="s">
        <v>1347</v>
      </c>
      <c r="C624" s="194" t="s">
        <v>1248</v>
      </c>
      <c r="D624" s="194" t="s">
        <v>851</v>
      </c>
      <c r="E624" s="195" t="n">
        <v>342424</v>
      </c>
      <c r="F624" s="195" t="n">
        <v>342424</v>
      </c>
    </row>
    <row outlineLevel="0" r="625">
      <c r="A625" s="193" t="s">
        <v>1110</v>
      </c>
      <c r="B625" s="194" t="s">
        <v>1347</v>
      </c>
      <c r="C625" s="194" t="s">
        <v>1248</v>
      </c>
      <c r="D625" s="194" t="s">
        <v>1111</v>
      </c>
      <c r="E625" s="195" t="n">
        <v>342424</v>
      </c>
      <c r="F625" s="195" t="n">
        <v>342424</v>
      </c>
    </row>
    <row outlineLevel="0" r="626">
      <c r="A626" s="193" t="s">
        <v>1112</v>
      </c>
      <c r="B626" s="194" t="s">
        <v>1347</v>
      </c>
      <c r="C626" s="194" t="s">
        <v>1248</v>
      </c>
      <c r="D626" s="194" t="s">
        <v>1113</v>
      </c>
      <c r="E626" s="195" t="n">
        <v>342424</v>
      </c>
      <c r="F626" s="195" t="n">
        <v>342424</v>
      </c>
    </row>
    <row ht="63.75" outlineLevel="0" r="627">
      <c r="A627" s="193" t="s">
        <v>1348</v>
      </c>
      <c r="B627" s="194" t="s">
        <v>1349</v>
      </c>
      <c r="C627" s="194" t="s">
        <v>851</v>
      </c>
      <c r="D627" s="194" t="s">
        <v>851</v>
      </c>
      <c r="E627" s="195" t="n">
        <v>438950</v>
      </c>
      <c r="F627" s="195" t="n">
        <v>438950</v>
      </c>
    </row>
    <row ht="38.25" outlineLevel="0" r="628">
      <c r="A628" s="193" t="s">
        <v>1120</v>
      </c>
      <c r="B628" s="194" t="s">
        <v>1349</v>
      </c>
      <c r="C628" s="194" t="s">
        <v>1121</v>
      </c>
      <c r="D628" s="194" t="s">
        <v>851</v>
      </c>
      <c r="E628" s="195" t="n">
        <v>438950</v>
      </c>
      <c r="F628" s="195" t="n">
        <v>438950</v>
      </c>
    </row>
    <row outlineLevel="0" r="629">
      <c r="A629" s="193" t="s">
        <v>1247</v>
      </c>
      <c r="B629" s="194" t="s">
        <v>1349</v>
      </c>
      <c r="C629" s="194" t="s">
        <v>1248</v>
      </c>
      <c r="D629" s="194" t="s">
        <v>851</v>
      </c>
      <c r="E629" s="195" t="n">
        <v>438950</v>
      </c>
      <c r="F629" s="195" t="n">
        <v>438950</v>
      </c>
    </row>
    <row outlineLevel="0" r="630">
      <c r="A630" s="193" t="s">
        <v>1110</v>
      </c>
      <c r="B630" s="194" t="s">
        <v>1349</v>
      </c>
      <c r="C630" s="194" t="s">
        <v>1248</v>
      </c>
      <c r="D630" s="194" t="s">
        <v>1111</v>
      </c>
      <c r="E630" s="195" t="n">
        <v>438950</v>
      </c>
      <c r="F630" s="195" t="n">
        <v>438950</v>
      </c>
    </row>
    <row outlineLevel="0" r="631">
      <c r="A631" s="193" t="s">
        <v>1112</v>
      </c>
      <c r="B631" s="194" t="s">
        <v>1349</v>
      </c>
      <c r="C631" s="194" t="s">
        <v>1248</v>
      </c>
      <c r="D631" s="194" t="s">
        <v>1113</v>
      </c>
      <c r="E631" s="195" t="n">
        <v>438950</v>
      </c>
      <c r="F631" s="195" t="n">
        <v>438950</v>
      </c>
    </row>
    <row ht="25.5" outlineLevel="0" r="632">
      <c r="A632" s="193" t="s">
        <v>1350</v>
      </c>
      <c r="B632" s="194" t="s">
        <v>1351</v>
      </c>
      <c r="C632" s="194" t="s">
        <v>851</v>
      </c>
      <c r="D632" s="194" t="s">
        <v>851</v>
      </c>
      <c r="E632" s="195" t="n">
        <v>94341668</v>
      </c>
      <c r="F632" s="195" t="n">
        <v>94341668</v>
      </c>
    </row>
    <row ht="127.5" outlineLevel="0" r="633">
      <c r="A633" s="193" t="s">
        <v>1356</v>
      </c>
      <c r="B633" s="194" t="s">
        <v>1357</v>
      </c>
      <c r="C633" s="194" t="s">
        <v>851</v>
      </c>
      <c r="D633" s="194" t="s">
        <v>851</v>
      </c>
      <c r="E633" s="195" t="n">
        <v>69292273</v>
      </c>
      <c r="F633" s="195" t="n">
        <v>69292273</v>
      </c>
    </row>
    <row ht="38.25" outlineLevel="0" r="634">
      <c r="A634" s="193" t="s">
        <v>1120</v>
      </c>
      <c r="B634" s="194" t="s">
        <v>1357</v>
      </c>
      <c r="C634" s="194" t="s">
        <v>1121</v>
      </c>
      <c r="D634" s="194" t="s">
        <v>851</v>
      </c>
      <c r="E634" s="195" t="n">
        <v>69292273</v>
      </c>
      <c r="F634" s="195" t="n">
        <v>69292273</v>
      </c>
    </row>
    <row outlineLevel="0" r="635">
      <c r="A635" s="193" t="s">
        <v>1247</v>
      </c>
      <c r="B635" s="194" t="s">
        <v>1357</v>
      </c>
      <c r="C635" s="194" t="s">
        <v>1248</v>
      </c>
      <c r="D635" s="194" t="s">
        <v>851</v>
      </c>
      <c r="E635" s="195" t="n">
        <v>69292273</v>
      </c>
      <c r="F635" s="195" t="n">
        <v>69292273</v>
      </c>
    </row>
    <row outlineLevel="0" r="636">
      <c r="A636" s="193" t="s">
        <v>1110</v>
      </c>
      <c r="B636" s="194" t="s">
        <v>1357</v>
      </c>
      <c r="C636" s="194" t="s">
        <v>1248</v>
      </c>
      <c r="D636" s="194" t="s">
        <v>1111</v>
      </c>
      <c r="E636" s="195" t="n">
        <v>69292273</v>
      </c>
      <c r="F636" s="195" t="n">
        <v>69292273</v>
      </c>
    </row>
    <row outlineLevel="0" r="637">
      <c r="A637" s="193" t="s">
        <v>1112</v>
      </c>
      <c r="B637" s="194" t="s">
        <v>1357</v>
      </c>
      <c r="C637" s="194" t="s">
        <v>1248</v>
      </c>
      <c r="D637" s="194" t="s">
        <v>1113</v>
      </c>
      <c r="E637" s="195" t="n">
        <v>69292273</v>
      </c>
      <c r="F637" s="195" t="n">
        <v>69292273</v>
      </c>
    </row>
    <row ht="178.5" outlineLevel="0" r="638">
      <c r="A638" s="193" t="s">
        <v>1358</v>
      </c>
      <c r="B638" s="194" t="s">
        <v>1359</v>
      </c>
      <c r="C638" s="194" t="s">
        <v>851</v>
      </c>
      <c r="D638" s="194" t="s">
        <v>851</v>
      </c>
      <c r="E638" s="195" t="n">
        <v>310000</v>
      </c>
      <c r="F638" s="195" t="n">
        <v>310000</v>
      </c>
    </row>
    <row ht="38.25" outlineLevel="0" r="639">
      <c r="A639" s="193" t="s">
        <v>1120</v>
      </c>
      <c r="B639" s="194" t="s">
        <v>1359</v>
      </c>
      <c r="C639" s="194" t="s">
        <v>1121</v>
      </c>
      <c r="D639" s="194" t="s">
        <v>851</v>
      </c>
      <c r="E639" s="195" t="n">
        <v>310000</v>
      </c>
      <c r="F639" s="195" t="n">
        <v>310000</v>
      </c>
    </row>
    <row outlineLevel="0" r="640">
      <c r="A640" s="193" t="s">
        <v>1247</v>
      </c>
      <c r="B640" s="194" t="s">
        <v>1359</v>
      </c>
      <c r="C640" s="194" t="s">
        <v>1248</v>
      </c>
      <c r="D640" s="194" t="s">
        <v>851</v>
      </c>
      <c r="E640" s="195" t="n">
        <v>310000</v>
      </c>
      <c r="F640" s="195" t="n">
        <v>310000</v>
      </c>
    </row>
    <row outlineLevel="0" r="641">
      <c r="A641" s="193" t="s">
        <v>1110</v>
      </c>
      <c r="B641" s="194" t="s">
        <v>1359</v>
      </c>
      <c r="C641" s="194" t="s">
        <v>1248</v>
      </c>
      <c r="D641" s="194" t="s">
        <v>1111</v>
      </c>
      <c r="E641" s="195" t="n">
        <v>310000</v>
      </c>
      <c r="F641" s="195" t="n">
        <v>310000</v>
      </c>
    </row>
    <row outlineLevel="0" r="642">
      <c r="A642" s="193" t="s">
        <v>1112</v>
      </c>
      <c r="B642" s="194" t="s">
        <v>1359</v>
      </c>
      <c r="C642" s="194" t="s">
        <v>1248</v>
      </c>
      <c r="D642" s="194" t="s">
        <v>1113</v>
      </c>
      <c r="E642" s="195" t="n">
        <v>310000</v>
      </c>
      <c r="F642" s="195" t="n">
        <v>310000</v>
      </c>
    </row>
    <row ht="140.25" outlineLevel="0" r="643">
      <c r="A643" s="193" t="s">
        <v>1360</v>
      </c>
      <c r="B643" s="194" t="s">
        <v>1361</v>
      </c>
      <c r="C643" s="194" t="s">
        <v>851</v>
      </c>
      <c r="D643" s="194" t="s">
        <v>851</v>
      </c>
      <c r="E643" s="195" t="n">
        <v>309395</v>
      </c>
      <c r="F643" s="195" t="n">
        <v>309395</v>
      </c>
    </row>
    <row ht="38.25" outlineLevel="0" r="644">
      <c r="A644" s="193" t="s">
        <v>1120</v>
      </c>
      <c r="B644" s="194" t="s">
        <v>1361</v>
      </c>
      <c r="C644" s="194" t="s">
        <v>1121</v>
      </c>
      <c r="D644" s="194" t="s">
        <v>851</v>
      </c>
      <c r="E644" s="195" t="n">
        <v>309395</v>
      </c>
      <c r="F644" s="195" t="n">
        <v>309395</v>
      </c>
    </row>
    <row outlineLevel="0" r="645">
      <c r="A645" s="193" t="s">
        <v>1247</v>
      </c>
      <c r="B645" s="194" t="s">
        <v>1361</v>
      </c>
      <c r="C645" s="194" t="s">
        <v>1248</v>
      </c>
      <c r="D645" s="194" t="s">
        <v>851</v>
      </c>
      <c r="E645" s="195" t="n">
        <v>309395</v>
      </c>
      <c r="F645" s="195" t="n">
        <v>309395</v>
      </c>
    </row>
    <row outlineLevel="0" r="646">
      <c r="A646" s="193" t="s">
        <v>1110</v>
      </c>
      <c r="B646" s="194" t="s">
        <v>1361</v>
      </c>
      <c r="C646" s="194" t="s">
        <v>1248</v>
      </c>
      <c r="D646" s="194" t="s">
        <v>1111</v>
      </c>
      <c r="E646" s="195" t="n">
        <v>309395</v>
      </c>
      <c r="F646" s="195" t="n">
        <v>309395</v>
      </c>
    </row>
    <row outlineLevel="0" r="647">
      <c r="A647" s="193" t="s">
        <v>1112</v>
      </c>
      <c r="B647" s="194" t="s">
        <v>1361</v>
      </c>
      <c r="C647" s="194" t="s">
        <v>1248</v>
      </c>
      <c r="D647" s="194" t="s">
        <v>1113</v>
      </c>
      <c r="E647" s="195" t="n">
        <v>309395</v>
      </c>
      <c r="F647" s="195" t="n">
        <v>309395</v>
      </c>
    </row>
    <row ht="127.5" outlineLevel="0" r="648">
      <c r="A648" s="193" t="s">
        <v>1362</v>
      </c>
      <c r="B648" s="194" t="s">
        <v>1363</v>
      </c>
      <c r="C648" s="194" t="s">
        <v>851</v>
      </c>
      <c r="D648" s="194" t="s">
        <v>851</v>
      </c>
      <c r="E648" s="195" t="n">
        <v>700000</v>
      </c>
      <c r="F648" s="195" t="n">
        <v>700000</v>
      </c>
    </row>
    <row ht="38.25" outlineLevel="0" r="649">
      <c r="A649" s="193" t="s">
        <v>1120</v>
      </c>
      <c r="B649" s="194" t="s">
        <v>1363</v>
      </c>
      <c r="C649" s="194" t="s">
        <v>1121</v>
      </c>
      <c r="D649" s="194" t="s">
        <v>851</v>
      </c>
      <c r="E649" s="195" t="n">
        <v>700000</v>
      </c>
      <c r="F649" s="195" t="n">
        <v>700000</v>
      </c>
    </row>
    <row outlineLevel="0" r="650">
      <c r="A650" s="193" t="s">
        <v>1247</v>
      </c>
      <c r="B650" s="194" t="s">
        <v>1363</v>
      </c>
      <c r="C650" s="194" t="s">
        <v>1248</v>
      </c>
      <c r="D650" s="194" t="s">
        <v>851</v>
      </c>
      <c r="E650" s="195" t="n">
        <v>700000</v>
      </c>
      <c r="F650" s="195" t="n">
        <v>700000</v>
      </c>
    </row>
    <row outlineLevel="0" r="651">
      <c r="A651" s="193" t="s">
        <v>1110</v>
      </c>
      <c r="B651" s="194" t="s">
        <v>1363</v>
      </c>
      <c r="C651" s="194" t="s">
        <v>1248</v>
      </c>
      <c r="D651" s="194" t="s">
        <v>1111</v>
      </c>
      <c r="E651" s="195" t="n">
        <v>700000</v>
      </c>
      <c r="F651" s="195" t="n">
        <v>700000</v>
      </c>
    </row>
    <row outlineLevel="0" r="652">
      <c r="A652" s="193" t="s">
        <v>1112</v>
      </c>
      <c r="B652" s="194" t="s">
        <v>1363</v>
      </c>
      <c r="C652" s="194" t="s">
        <v>1248</v>
      </c>
      <c r="D652" s="194" t="s">
        <v>1113</v>
      </c>
      <c r="E652" s="195" t="n">
        <v>700000</v>
      </c>
      <c r="F652" s="195" t="n">
        <v>700000</v>
      </c>
    </row>
    <row ht="127.5" outlineLevel="0" r="653">
      <c r="A653" s="193" t="s">
        <v>1364</v>
      </c>
      <c r="B653" s="194" t="s">
        <v>1365</v>
      </c>
      <c r="C653" s="194" t="s">
        <v>851</v>
      </c>
      <c r="D653" s="194" t="s">
        <v>851</v>
      </c>
      <c r="E653" s="195" t="n">
        <v>20000000</v>
      </c>
      <c r="F653" s="195" t="n">
        <v>20000000</v>
      </c>
    </row>
    <row ht="38.25" outlineLevel="0" r="654">
      <c r="A654" s="193" t="s">
        <v>1120</v>
      </c>
      <c r="B654" s="194" t="s">
        <v>1365</v>
      </c>
      <c r="C654" s="194" t="s">
        <v>1121</v>
      </c>
      <c r="D654" s="194" t="s">
        <v>851</v>
      </c>
      <c r="E654" s="195" t="n">
        <v>20000000</v>
      </c>
      <c r="F654" s="195" t="n">
        <v>20000000</v>
      </c>
    </row>
    <row outlineLevel="0" r="655">
      <c r="A655" s="193" t="s">
        <v>1247</v>
      </c>
      <c r="B655" s="194" t="s">
        <v>1365</v>
      </c>
      <c r="C655" s="194" t="s">
        <v>1248</v>
      </c>
      <c r="D655" s="194" t="s">
        <v>851</v>
      </c>
      <c r="E655" s="195" t="n">
        <v>20000000</v>
      </c>
      <c r="F655" s="195" t="n">
        <v>20000000</v>
      </c>
    </row>
    <row outlineLevel="0" r="656">
      <c r="A656" s="193" t="s">
        <v>1110</v>
      </c>
      <c r="B656" s="194" t="s">
        <v>1365</v>
      </c>
      <c r="C656" s="194" t="s">
        <v>1248</v>
      </c>
      <c r="D656" s="194" t="s">
        <v>1111</v>
      </c>
      <c r="E656" s="195" t="n">
        <v>20000000</v>
      </c>
      <c r="F656" s="195" t="n">
        <v>20000000</v>
      </c>
    </row>
    <row outlineLevel="0" r="657">
      <c r="A657" s="193" t="s">
        <v>1112</v>
      </c>
      <c r="B657" s="194" t="s">
        <v>1365</v>
      </c>
      <c r="C657" s="194" t="s">
        <v>1248</v>
      </c>
      <c r="D657" s="194" t="s">
        <v>1113</v>
      </c>
      <c r="E657" s="195" t="n">
        <v>20000000</v>
      </c>
      <c r="F657" s="195" t="n">
        <v>20000000</v>
      </c>
    </row>
    <row ht="89.25" outlineLevel="0" r="658">
      <c r="A658" s="193" t="s">
        <v>1366</v>
      </c>
      <c r="B658" s="194" t="s">
        <v>1367</v>
      </c>
      <c r="C658" s="194" t="s">
        <v>851</v>
      </c>
      <c r="D658" s="194" t="s">
        <v>851</v>
      </c>
      <c r="E658" s="195" t="n">
        <v>380000</v>
      </c>
      <c r="F658" s="195" t="n">
        <v>380000</v>
      </c>
    </row>
    <row ht="38.25" outlineLevel="0" r="659">
      <c r="A659" s="193" t="s">
        <v>1120</v>
      </c>
      <c r="B659" s="194" t="s">
        <v>1367</v>
      </c>
      <c r="C659" s="194" t="s">
        <v>1121</v>
      </c>
      <c r="D659" s="194" t="s">
        <v>851</v>
      </c>
      <c r="E659" s="195" t="n">
        <v>380000</v>
      </c>
      <c r="F659" s="195" t="n">
        <v>380000</v>
      </c>
    </row>
    <row outlineLevel="0" r="660">
      <c r="A660" s="193" t="s">
        <v>1247</v>
      </c>
      <c r="B660" s="194" t="s">
        <v>1367</v>
      </c>
      <c r="C660" s="194" t="s">
        <v>1248</v>
      </c>
      <c r="D660" s="194" t="s">
        <v>851</v>
      </c>
      <c r="E660" s="195" t="n">
        <v>380000</v>
      </c>
      <c r="F660" s="195" t="n">
        <v>380000</v>
      </c>
    </row>
    <row outlineLevel="0" r="661">
      <c r="A661" s="193" t="s">
        <v>1110</v>
      </c>
      <c r="B661" s="194" t="s">
        <v>1367</v>
      </c>
      <c r="C661" s="194" t="s">
        <v>1248</v>
      </c>
      <c r="D661" s="194" t="s">
        <v>1111</v>
      </c>
      <c r="E661" s="195" t="n">
        <v>380000</v>
      </c>
      <c r="F661" s="195" t="n">
        <v>380000</v>
      </c>
    </row>
    <row outlineLevel="0" r="662">
      <c r="A662" s="193" t="s">
        <v>1112</v>
      </c>
      <c r="B662" s="194" t="s">
        <v>1367</v>
      </c>
      <c r="C662" s="194" t="s">
        <v>1248</v>
      </c>
      <c r="D662" s="194" t="s">
        <v>1113</v>
      </c>
      <c r="E662" s="195" t="n">
        <v>380000</v>
      </c>
      <c r="F662" s="195" t="n">
        <v>380000</v>
      </c>
    </row>
    <row ht="114.75" outlineLevel="0" r="663">
      <c r="A663" s="193" t="s">
        <v>1368</v>
      </c>
      <c r="B663" s="194" t="s">
        <v>1369</v>
      </c>
      <c r="C663" s="194" t="s">
        <v>851</v>
      </c>
      <c r="D663" s="194" t="s">
        <v>851</v>
      </c>
      <c r="E663" s="195" t="n">
        <v>3350000</v>
      </c>
      <c r="F663" s="195" t="n">
        <v>3350000</v>
      </c>
    </row>
    <row ht="38.25" outlineLevel="0" r="664">
      <c r="A664" s="193" t="s">
        <v>1120</v>
      </c>
      <c r="B664" s="194" t="s">
        <v>1369</v>
      </c>
      <c r="C664" s="194" t="s">
        <v>1121</v>
      </c>
      <c r="D664" s="194" t="s">
        <v>851</v>
      </c>
      <c r="E664" s="195" t="n">
        <v>3350000</v>
      </c>
      <c r="F664" s="195" t="n">
        <v>3350000</v>
      </c>
    </row>
    <row outlineLevel="0" r="665">
      <c r="A665" s="193" t="s">
        <v>1247</v>
      </c>
      <c r="B665" s="194" t="s">
        <v>1369</v>
      </c>
      <c r="C665" s="194" t="s">
        <v>1248</v>
      </c>
      <c r="D665" s="194" t="s">
        <v>851</v>
      </c>
      <c r="E665" s="195" t="n">
        <v>3350000</v>
      </c>
      <c r="F665" s="195" t="n">
        <v>3350000</v>
      </c>
    </row>
    <row outlineLevel="0" r="666">
      <c r="A666" s="193" t="s">
        <v>1110</v>
      </c>
      <c r="B666" s="194" t="s">
        <v>1369</v>
      </c>
      <c r="C666" s="194" t="s">
        <v>1248</v>
      </c>
      <c r="D666" s="194" t="s">
        <v>1111</v>
      </c>
      <c r="E666" s="195" t="n">
        <v>3350000</v>
      </c>
      <c r="F666" s="195" t="n">
        <v>3350000</v>
      </c>
    </row>
    <row outlineLevel="0" r="667">
      <c r="A667" s="193" t="s">
        <v>1112</v>
      </c>
      <c r="B667" s="194" t="s">
        <v>1369</v>
      </c>
      <c r="C667" s="194" t="s">
        <v>1248</v>
      </c>
      <c r="D667" s="194" t="s">
        <v>1113</v>
      </c>
      <c r="E667" s="195" t="n">
        <v>3350000</v>
      </c>
      <c r="F667" s="195" t="n">
        <v>3350000</v>
      </c>
    </row>
    <row ht="38.25" outlineLevel="0" r="668">
      <c r="A668" s="193" t="s">
        <v>1225</v>
      </c>
      <c r="B668" s="194" t="s">
        <v>1226</v>
      </c>
      <c r="C668" s="194" t="s">
        <v>851</v>
      </c>
      <c r="D668" s="194" t="s">
        <v>851</v>
      </c>
      <c r="E668" s="195" t="n">
        <v>135361382</v>
      </c>
      <c r="F668" s="195" t="n">
        <v>135361382</v>
      </c>
    </row>
    <row ht="140.25" outlineLevel="0" r="669">
      <c r="A669" s="193" t="s">
        <v>1257</v>
      </c>
      <c r="B669" s="194" t="s">
        <v>1258</v>
      </c>
      <c r="C669" s="194" t="s">
        <v>851</v>
      </c>
      <c r="D669" s="194" t="s">
        <v>851</v>
      </c>
      <c r="E669" s="195" t="n">
        <v>81604492</v>
      </c>
      <c r="F669" s="195" t="n">
        <v>81604492</v>
      </c>
    </row>
    <row ht="76.5" outlineLevel="0" r="670">
      <c r="A670" s="193" t="s">
        <v>862</v>
      </c>
      <c r="B670" s="194" t="s">
        <v>1258</v>
      </c>
      <c r="C670" s="194" t="s">
        <v>505</v>
      </c>
      <c r="D670" s="194" t="s">
        <v>851</v>
      </c>
      <c r="E670" s="195" t="n">
        <v>42352824</v>
      </c>
      <c r="F670" s="195" t="n">
        <v>42352824</v>
      </c>
    </row>
    <row ht="25.5" outlineLevel="0" r="671">
      <c r="A671" s="193" t="s">
        <v>981</v>
      </c>
      <c r="B671" s="194" t="s">
        <v>1258</v>
      </c>
      <c r="C671" s="194" t="s">
        <v>483</v>
      </c>
      <c r="D671" s="194" t="s">
        <v>851</v>
      </c>
      <c r="E671" s="195" t="n">
        <v>42352824</v>
      </c>
      <c r="F671" s="195" t="n">
        <v>42352824</v>
      </c>
    </row>
    <row outlineLevel="0" r="672">
      <c r="A672" s="193" t="s">
        <v>1110</v>
      </c>
      <c r="B672" s="194" t="s">
        <v>1258</v>
      </c>
      <c r="C672" s="194" t="s">
        <v>483</v>
      </c>
      <c r="D672" s="194" t="s">
        <v>1111</v>
      </c>
      <c r="E672" s="195" t="n">
        <v>42352824</v>
      </c>
      <c r="F672" s="195" t="n">
        <v>42352824</v>
      </c>
    </row>
    <row ht="25.5" outlineLevel="0" r="673">
      <c r="A673" s="193" t="s">
        <v>1388</v>
      </c>
      <c r="B673" s="194" t="s">
        <v>1258</v>
      </c>
      <c r="C673" s="194" t="s">
        <v>483</v>
      </c>
      <c r="D673" s="194" t="s">
        <v>1389</v>
      </c>
      <c r="E673" s="195" t="n">
        <v>42352824</v>
      </c>
      <c r="F673" s="195" t="n">
        <v>42352824</v>
      </c>
    </row>
    <row ht="38.25" outlineLevel="0" r="674">
      <c r="A674" s="193" t="s">
        <v>872</v>
      </c>
      <c r="B674" s="194" t="s">
        <v>1258</v>
      </c>
      <c r="C674" s="194" t="s">
        <v>873</v>
      </c>
      <c r="D674" s="194" t="s">
        <v>851</v>
      </c>
      <c r="E674" s="195" t="n">
        <v>3075703</v>
      </c>
      <c r="F674" s="195" t="n">
        <v>3075703</v>
      </c>
    </row>
    <row ht="38.25" outlineLevel="0" r="675">
      <c r="A675" s="193" t="s">
        <v>874</v>
      </c>
      <c r="B675" s="194" t="s">
        <v>1258</v>
      </c>
      <c r="C675" s="194" t="s">
        <v>875</v>
      </c>
      <c r="D675" s="194" t="s">
        <v>851</v>
      </c>
      <c r="E675" s="195" t="n">
        <v>3075703</v>
      </c>
      <c r="F675" s="195" t="n">
        <v>3075703</v>
      </c>
    </row>
    <row outlineLevel="0" r="676">
      <c r="A676" s="193" t="s">
        <v>1110</v>
      </c>
      <c r="B676" s="194" t="s">
        <v>1258</v>
      </c>
      <c r="C676" s="194" t="s">
        <v>875</v>
      </c>
      <c r="D676" s="194" t="s">
        <v>1111</v>
      </c>
      <c r="E676" s="195" t="n">
        <v>3075703</v>
      </c>
      <c r="F676" s="195" t="n">
        <v>3075703</v>
      </c>
    </row>
    <row ht="25.5" outlineLevel="0" r="677">
      <c r="A677" s="193" t="s">
        <v>1388</v>
      </c>
      <c r="B677" s="194" t="s">
        <v>1258</v>
      </c>
      <c r="C677" s="194" t="s">
        <v>875</v>
      </c>
      <c r="D677" s="194" t="s">
        <v>1389</v>
      </c>
      <c r="E677" s="195" t="n">
        <v>3075703</v>
      </c>
      <c r="F677" s="195" t="n">
        <v>3075703</v>
      </c>
    </row>
    <row ht="38.25" outlineLevel="0" r="678">
      <c r="A678" s="193" t="s">
        <v>1120</v>
      </c>
      <c r="B678" s="194" t="s">
        <v>1258</v>
      </c>
      <c r="C678" s="194" t="s">
        <v>1121</v>
      </c>
      <c r="D678" s="194" t="s">
        <v>851</v>
      </c>
      <c r="E678" s="195" t="n">
        <v>36162465</v>
      </c>
      <c r="F678" s="195" t="n">
        <v>36162465</v>
      </c>
    </row>
    <row outlineLevel="0" r="679">
      <c r="A679" s="193" t="s">
        <v>1247</v>
      </c>
      <c r="B679" s="194" t="s">
        <v>1258</v>
      </c>
      <c r="C679" s="194" t="s">
        <v>1248</v>
      </c>
      <c r="D679" s="194" t="s">
        <v>851</v>
      </c>
      <c r="E679" s="195" t="n">
        <v>36162465</v>
      </c>
      <c r="F679" s="195" t="n">
        <v>36162465</v>
      </c>
    </row>
    <row outlineLevel="0" r="680">
      <c r="A680" s="193" t="s">
        <v>1211</v>
      </c>
      <c r="B680" s="194" t="s">
        <v>1258</v>
      </c>
      <c r="C680" s="194" t="s">
        <v>1248</v>
      </c>
      <c r="D680" s="194" t="s">
        <v>1212</v>
      </c>
      <c r="E680" s="195" t="n">
        <v>36162465</v>
      </c>
      <c r="F680" s="195" t="n">
        <v>36162465</v>
      </c>
    </row>
    <row outlineLevel="0" r="681">
      <c r="A681" s="193" t="s">
        <v>1243</v>
      </c>
      <c r="B681" s="194" t="s">
        <v>1258</v>
      </c>
      <c r="C681" s="194" t="s">
        <v>1248</v>
      </c>
      <c r="D681" s="194" t="s">
        <v>1244</v>
      </c>
      <c r="E681" s="195" t="n">
        <v>36162465</v>
      </c>
      <c r="F681" s="195" t="n">
        <v>36162465</v>
      </c>
    </row>
    <row outlineLevel="0" r="682">
      <c r="A682" s="193" t="s">
        <v>910</v>
      </c>
      <c r="B682" s="194" t="s">
        <v>1258</v>
      </c>
      <c r="C682" s="194" t="s">
        <v>911</v>
      </c>
      <c r="D682" s="194" t="s">
        <v>851</v>
      </c>
      <c r="E682" s="195" t="n">
        <v>13500</v>
      </c>
      <c r="F682" s="195" t="n">
        <v>13500</v>
      </c>
    </row>
    <row outlineLevel="0" r="683">
      <c r="A683" s="193" t="s">
        <v>912</v>
      </c>
      <c r="B683" s="194" t="s">
        <v>1258</v>
      </c>
      <c r="C683" s="194" t="s">
        <v>913</v>
      </c>
      <c r="D683" s="194" t="s">
        <v>851</v>
      </c>
      <c r="E683" s="195" t="n">
        <v>13500</v>
      </c>
      <c r="F683" s="195" t="n">
        <v>13500</v>
      </c>
    </row>
    <row outlineLevel="0" r="684">
      <c r="A684" s="193" t="s">
        <v>1110</v>
      </c>
      <c r="B684" s="194" t="s">
        <v>1258</v>
      </c>
      <c r="C684" s="194" t="s">
        <v>913</v>
      </c>
      <c r="D684" s="194" t="s">
        <v>1111</v>
      </c>
      <c r="E684" s="195" t="n">
        <v>13500</v>
      </c>
      <c r="F684" s="195" t="n">
        <v>13500</v>
      </c>
    </row>
    <row ht="25.5" outlineLevel="0" r="685">
      <c r="A685" s="193" t="s">
        <v>1388</v>
      </c>
      <c r="B685" s="194" t="s">
        <v>1258</v>
      </c>
      <c r="C685" s="194" t="s">
        <v>913</v>
      </c>
      <c r="D685" s="194" t="s">
        <v>1389</v>
      </c>
      <c r="E685" s="195" t="n">
        <v>13500</v>
      </c>
      <c r="F685" s="195" t="n">
        <v>13500</v>
      </c>
    </row>
    <row ht="191.25" outlineLevel="0" r="686">
      <c r="A686" s="193" t="s">
        <v>1259</v>
      </c>
      <c r="B686" s="194" t="s">
        <v>1260</v>
      </c>
      <c r="C686" s="194" t="s">
        <v>851</v>
      </c>
      <c r="D686" s="194" t="s">
        <v>851</v>
      </c>
      <c r="E686" s="195" t="n">
        <v>47065000</v>
      </c>
      <c r="F686" s="195" t="n">
        <v>47065000</v>
      </c>
    </row>
    <row ht="76.5" outlineLevel="0" r="687">
      <c r="A687" s="193" t="s">
        <v>862</v>
      </c>
      <c r="B687" s="194" t="s">
        <v>1260</v>
      </c>
      <c r="C687" s="194" t="s">
        <v>505</v>
      </c>
      <c r="D687" s="194" t="s">
        <v>851</v>
      </c>
      <c r="E687" s="195" t="n">
        <v>37462600</v>
      </c>
      <c r="F687" s="195" t="n">
        <v>37462600</v>
      </c>
    </row>
    <row ht="25.5" outlineLevel="0" r="688">
      <c r="A688" s="193" t="s">
        <v>981</v>
      </c>
      <c r="B688" s="194" t="s">
        <v>1260</v>
      </c>
      <c r="C688" s="194" t="s">
        <v>483</v>
      </c>
      <c r="D688" s="194" t="s">
        <v>851</v>
      </c>
      <c r="E688" s="195" t="n">
        <v>37462600</v>
      </c>
      <c r="F688" s="195" t="n">
        <v>37462600</v>
      </c>
    </row>
    <row outlineLevel="0" r="689">
      <c r="A689" s="193" t="s">
        <v>1110</v>
      </c>
      <c r="B689" s="194" t="s">
        <v>1260</v>
      </c>
      <c r="C689" s="194" t="s">
        <v>483</v>
      </c>
      <c r="D689" s="194" t="s">
        <v>1111</v>
      </c>
      <c r="E689" s="195" t="n">
        <v>37462600</v>
      </c>
      <c r="F689" s="195" t="n">
        <v>37462600</v>
      </c>
    </row>
    <row ht="25.5" outlineLevel="0" r="690">
      <c r="A690" s="193" t="s">
        <v>1388</v>
      </c>
      <c r="B690" s="194" t="s">
        <v>1260</v>
      </c>
      <c r="C690" s="194" t="s">
        <v>483</v>
      </c>
      <c r="D690" s="194" t="s">
        <v>1389</v>
      </c>
      <c r="E690" s="195" t="n">
        <v>37462600</v>
      </c>
      <c r="F690" s="195" t="n">
        <v>37462600</v>
      </c>
    </row>
    <row ht="38.25" outlineLevel="0" r="691">
      <c r="A691" s="193" t="s">
        <v>1120</v>
      </c>
      <c r="B691" s="194" t="s">
        <v>1260</v>
      </c>
      <c r="C691" s="194" t="s">
        <v>1121</v>
      </c>
      <c r="D691" s="194" t="s">
        <v>851</v>
      </c>
      <c r="E691" s="195" t="n">
        <v>9602400</v>
      </c>
      <c r="F691" s="195" t="n">
        <v>9602400</v>
      </c>
    </row>
    <row outlineLevel="0" r="692">
      <c r="A692" s="193" t="s">
        <v>1247</v>
      </c>
      <c r="B692" s="194" t="s">
        <v>1260</v>
      </c>
      <c r="C692" s="194" t="s">
        <v>1248</v>
      </c>
      <c r="D692" s="194" t="s">
        <v>851</v>
      </c>
      <c r="E692" s="195" t="n">
        <v>9602400</v>
      </c>
      <c r="F692" s="195" t="n">
        <v>9602400</v>
      </c>
    </row>
    <row outlineLevel="0" r="693">
      <c r="A693" s="193" t="s">
        <v>1211</v>
      </c>
      <c r="B693" s="194" t="s">
        <v>1260</v>
      </c>
      <c r="C693" s="194" t="s">
        <v>1248</v>
      </c>
      <c r="D693" s="194" t="s">
        <v>1212</v>
      </c>
      <c r="E693" s="195" t="n">
        <v>9602400</v>
      </c>
      <c r="F693" s="195" t="n">
        <v>9602400</v>
      </c>
    </row>
    <row outlineLevel="0" r="694">
      <c r="A694" s="193" t="s">
        <v>1243</v>
      </c>
      <c r="B694" s="194" t="s">
        <v>1260</v>
      </c>
      <c r="C694" s="194" t="s">
        <v>1248</v>
      </c>
      <c r="D694" s="194" t="s">
        <v>1244</v>
      </c>
      <c r="E694" s="195" t="n">
        <v>9602400</v>
      </c>
      <c r="F694" s="195" t="n">
        <v>9602400</v>
      </c>
    </row>
    <row ht="153" outlineLevel="0" r="695">
      <c r="A695" s="193" t="s">
        <v>1261</v>
      </c>
      <c r="B695" s="194" t="s">
        <v>1262</v>
      </c>
      <c r="C695" s="194" t="s">
        <v>851</v>
      </c>
      <c r="D695" s="194" t="s">
        <v>851</v>
      </c>
      <c r="E695" s="195" t="n">
        <v>271390</v>
      </c>
      <c r="F695" s="195" t="n">
        <v>271390</v>
      </c>
    </row>
    <row ht="38.25" outlineLevel="0" r="696">
      <c r="A696" s="193" t="s">
        <v>1120</v>
      </c>
      <c r="B696" s="194" t="s">
        <v>1262</v>
      </c>
      <c r="C696" s="194" t="s">
        <v>1121</v>
      </c>
      <c r="D696" s="194" t="s">
        <v>851</v>
      </c>
      <c r="E696" s="195" t="n">
        <v>271390</v>
      </c>
      <c r="F696" s="195" t="n">
        <v>271390</v>
      </c>
    </row>
    <row outlineLevel="0" r="697">
      <c r="A697" s="193" t="s">
        <v>1247</v>
      </c>
      <c r="B697" s="194" t="s">
        <v>1262</v>
      </c>
      <c r="C697" s="194" t="s">
        <v>1248</v>
      </c>
      <c r="D697" s="194" t="s">
        <v>851</v>
      </c>
      <c r="E697" s="195" t="n">
        <v>271390</v>
      </c>
      <c r="F697" s="195" t="n">
        <v>271390</v>
      </c>
    </row>
    <row outlineLevel="0" r="698">
      <c r="A698" s="193" t="s">
        <v>1211</v>
      </c>
      <c r="B698" s="194" t="s">
        <v>1262</v>
      </c>
      <c r="C698" s="194" t="s">
        <v>1248</v>
      </c>
      <c r="D698" s="194" t="s">
        <v>1212</v>
      </c>
      <c r="E698" s="195" t="n">
        <v>271390</v>
      </c>
      <c r="F698" s="195" t="n">
        <v>271390</v>
      </c>
    </row>
    <row outlineLevel="0" r="699">
      <c r="A699" s="193" t="s">
        <v>1243</v>
      </c>
      <c r="B699" s="194" t="s">
        <v>1262</v>
      </c>
      <c r="C699" s="194" t="s">
        <v>1248</v>
      </c>
      <c r="D699" s="194" t="s">
        <v>1244</v>
      </c>
      <c r="E699" s="195" t="n">
        <v>271390</v>
      </c>
      <c r="F699" s="195" t="n">
        <v>271390</v>
      </c>
    </row>
    <row ht="127.5" outlineLevel="0" r="700">
      <c r="A700" s="193" t="s">
        <v>1263</v>
      </c>
      <c r="B700" s="194" t="s">
        <v>1264</v>
      </c>
      <c r="C700" s="194" t="s">
        <v>851</v>
      </c>
      <c r="D700" s="194" t="s">
        <v>851</v>
      </c>
      <c r="E700" s="195" t="n">
        <v>1080000</v>
      </c>
      <c r="F700" s="195" t="n">
        <v>1080000</v>
      </c>
    </row>
    <row ht="76.5" outlineLevel="0" r="701">
      <c r="A701" s="193" t="s">
        <v>862</v>
      </c>
      <c r="B701" s="194" t="s">
        <v>1264</v>
      </c>
      <c r="C701" s="194" t="s">
        <v>505</v>
      </c>
      <c r="D701" s="194" t="s">
        <v>851</v>
      </c>
      <c r="E701" s="195" t="n">
        <v>750000</v>
      </c>
      <c r="F701" s="195" t="n">
        <v>750000</v>
      </c>
    </row>
    <row ht="25.5" outlineLevel="0" r="702">
      <c r="A702" s="193" t="s">
        <v>981</v>
      </c>
      <c r="B702" s="194" t="s">
        <v>1264</v>
      </c>
      <c r="C702" s="194" t="s">
        <v>483</v>
      </c>
      <c r="D702" s="194" t="s">
        <v>851</v>
      </c>
      <c r="E702" s="195" t="n">
        <v>750000</v>
      </c>
      <c r="F702" s="195" t="n">
        <v>750000</v>
      </c>
    </row>
    <row outlineLevel="0" r="703">
      <c r="A703" s="193" t="s">
        <v>1110</v>
      </c>
      <c r="B703" s="194" t="s">
        <v>1264</v>
      </c>
      <c r="C703" s="194" t="s">
        <v>483</v>
      </c>
      <c r="D703" s="194" t="s">
        <v>1111</v>
      </c>
      <c r="E703" s="195" t="n">
        <v>750000</v>
      </c>
      <c r="F703" s="195" t="n">
        <v>750000</v>
      </c>
    </row>
    <row ht="25.5" outlineLevel="0" r="704">
      <c r="A704" s="193" t="s">
        <v>1388</v>
      </c>
      <c r="B704" s="194" t="s">
        <v>1264</v>
      </c>
      <c r="C704" s="194" t="s">
        <v>483</v>
      </c>
      <c r="D704" s="194" t="s">
        <v>1389</v>
      </c>
      <c r="E704" s="195" t="n">
        <v>750000</v>
      </c>
      <c r="F704" s="195" t="n">
        <v>750000</v>
      </c>
    </row>
    <row ht="38.25" outlineLevel="0" r="705">
      <c r="A705" s="193" t="s">
        <v>1120</v>
      </c>
      <c r="B705" s="194" t="s">
        <v>1264</v>
      </c>
      <c r="C705" s="194" t="s">
        <v>1121</v>
      </c>
      <c r="D705" s="194" t="s">
        <v>851</v>
      </c>
      <c r="E705" s="195" t="n">
        <v>330000</v>
      </c>
      <c r="F705" s="195" t="n">
        <v>330000</v>
      </c>
    </row>
    <row outlineLevel="0" r="706">
      <c r="A706" s="193" t="s">
        <v>1247</v>
      </c>
      <c r="B706" s="194" t="s">
        <v>1264</v>
      </c>
      <c r="C706" s="194" t="s">
        <v>1248</v>
      </c>
      <c r="D706" s="194" t="s">
        <v>851</v>
      </c>
      <c r="E706" s="195" t="n">
        <v>330000</v>
      </c>
      <c r="F706" s="195" t="n">
        <v>330000</v>
      </c>
    </row>
    <row outlineLevel="0" r="707">
      <c r="A707" s="193" t="s">
        <v>1211</v>
      </c>
      <c r="B707" s="194" t="s">
        <v>1264</v>
      </c>
      <c r="C707" s="194" t="s">
        <v>1248</v>
      </c>
      <c r="D707" s="194" t="s">
        <v>1212</v>
      </c>
      <c r="E707" s="195" t="n">
        <v>330000</v>
      </c>
      <c r="F707" s="195" t="n">
        <v>330000</v>
      </c>
    </row>
    <row outlineLevel="0" r="708">
      <c r="A708" s="193" t="s">
        <v>1243</v>
      </c>
      <c r="B708" s="194" t="s">
        <v>1264</v>
      </c>
      <c r="C708" s="194" t="s">
        <v>1248</v>
      </c>
      <c r="D708" s="194" t="s">
        <v>1244</v>
      </c>
      <c r="E708" s="195" t="n">
        <v>330000</v>
      </c>
      <c r="F708" s="195" t="n">
        <v>330000</v>
      </c>
    </row>
    <row ht="140.25" outlineLevel="0" r="709">
      <c r="A709" s="193" t="s">
        <v>1267</v>
      </c>
      <c r="B709" s="194" t="s">
        <v>1268</v>
      </c>
      <c r="C709" s="194" t="s">
        <v>851</v>
      </c>
      <c r="D709" s="194" t="s">
        <v>851</v>
      </c>
      <c r="E709" s="195" t="n">
        <v>4482000</v>
      </c>
      <c r="F709" s="195" t="n">
        <v>4482000</v>
      </c>
    </row>
    <row ht="38.25" outlineLevel="0" r="710">
      <c r="A710" s="193" t="s">
        <v>872</v>
      </c>
      <c r="B710" s="194" t="s">
        <v>1268</v>
      </c>
      <c r="C710" s="194" t="s">
        <v>873</v>
      </c>
      <c r="D710" s="194" t="s">
        <v>851</v>
      </c>
      <c r="E710" s="195" t="n">
        <v>612000</v>
      </c>
      <c r="F710" s="195" t="n">
        <v>612000</v>
      </c>
    </row>
    <row ht="38.25" outlineLevel="0" r="711">
      <c r="A711" s="193" t="s">
        <v>874</v>
      </c>
      <c r="B711" s="194" t="s">
        <v>1268</v>
      </c>
      <c r="C711" s="194" t="s">
        <v>875</v>
      </c>
      <c r="D711" s="194" t="s">
        <v>851</v>
      </c>
      <c r="E711" s="195" t="n">
        <v>612000</v>
      </c>
      <c r="F711" s="195" t="n">
        <v>612000</v>
      </c>
    </row>
    <row outlineLevel="0" r="712">
      <c r="A712" s="193" t="s">
        <v>1110</v>
      </c>
      <c r="B712" s="194" t="s">
        <v>1268</v>
      </c>
      <c r="C712" s="194" t="s">
        <v>875</v>
      </c>
      <c r="D712" s="194" t="s">
        <v>1111</v>
      </c>
      <c r="E712" s="195" t="n">
        <v>612000</v>
      </c>
      <c r="F712" s="195" t="n">
        <v>612000</v>
      </c>
    </row>
    <row ht="25.5" outlineLevel="0" r="713">
      <c r="A713" s="193" t="s">
        <v>1388</v>
      </c>
      <c r="B713" s="194" t="s">
        <v>1268</v>
      </c>
      <c r="C713" s="194" t="s">
        <v>875</v>
      </c>
      <c r="D713" s="194" t="s">
        <v>1389</v>
      </c>
      <c r="E713" s="195" t="n">
        <v>612000</v>
      </c>
      <c r="F713" s="195" t="n">
        <v>612000</v>
      </c>
    </row>
    <row ht="38.25" outlineLevel="0" r="714">
      <c r="A714" s="193" t="s">
        <v>1120</v>
      </c>
      <c r="B714" s="194" t="s">
        <v>1268</v>
      </c>
      <c r="C714" s="194" t="s">
        <v>1121</v>
      </c>
      <c r="D714" s="194" t="s">
        <v>851</v>
      </c>
      <c r="E714" s="195" t="n">
        <v>3870000</v>
      </c>
      <c r="F714" s="195" t="n">
        <v>3870000</v>
      </c>
    </row>
    <row outlineLevel="0" r="715">
      <c r="A715" s="193" t="s">
        <v>1247</v>
      </c>
      <c r="B715" s="194" t="s">
        <v>1268</v>
      </c>
      <c r="C715" s="194" t="s">
        <v>1248</v>
      </c>
      <c r="D715" s="194" t="s">
        <v>851</v>
      </c>
      <c r="E715" s="195" t="n">
        <v>3870000</v>
      </c>
      <c r="F715" s="195" t="n">
        <v>3870000</v>
      </c>
    </row>
    <row outlineLevel="0" r="716">
      <c r="A716" s="193" t="s">
        <v>1211</v>
      </c>
      <c r="B716" s="194" t="s">
        <v>1268</v>
      </c>
      <c r="C716" s="194" t="s">
        <v>1248</v>
      </c>
      <c r="D716" s="194" t="s">
        <v>1212</v>
      </c>
      <c r="E716" s="195" t="n">
        <v>3870000</v>
      </c>
      <c r="F716" s="195" t="n">
        <v>3870000</v>
      </c>
    </row>
    <row outlineLevel="0" r="717">
      <c r="A717" s="193" t="s">
        <v>1243</v>
      </c>
      <c r="B717" s="194" t="s">
        <v>1268</v>
      </c>
      <c r="C717" s="194" t="s">
        <v>1248</v>
      </c>
      <c r="D717" s="194" t="s">
        <v>1244</v>
      </c>
      <c r="E717" s="195" t="n">
        <v>3870000</v>
      </c>
      <c r="F717" s="195" t="n">
        <v>3870000</v>
      </c>
    </row>
    <row ht="102" outlineLevel="0" r="718">
      <c r="A718" s="193" t="s">
        <v>1269</v>
      </c>
      <c r="B718" s="194" t="s">
        <v>1270</v>
      </c>
      <c r="C718" s="194" t="s">
        <v>851</v>
      </c>
      <c r="D718" s="194" t="s">
        <v>851</v>
      </c>
      <c r="E718" s="195" t="n">
        <v>77500</v>
      </c>
      <c r="F718" s="195" t="n">
        <v>77500</v>
      </c>
    </row>
    <row ht="38.25" outlineLevel="0" r="719">
      <c r="A719" s="193" t="s">
        <v>872</v>
      </c>
      <c r="B719" s="194" t="s">
        <v>1270</v>
      </c>
      <c r="C719" s="194" t="s">
        <v>873</v>
      </c>
      <c r="D719" s="194" t="s">
        <v>851</v>
      </c>
      <c r="E719" s="195" t="n">
        <v>23500</v>
      </c>
      <c r="F719" s="195" t="n">
        <v>23500</v>
      </c>
    </row>
    <row ht="38.25" outlineLevel="0" r="720">
      <c r="A720" s="193" t="s">
        <v>874</v>
      </c>
      <c r="B720" s="194" t="s">
        <v>1270</v>
      </c>
      <c r="C720" s="194" t="s">
        <v>875</v>
      </c>
      <c r="D720" s="194" t="s">
        <v>851</v>
      </c>
      <c r="E720" s="195" t="n">
        <v>23500</v>
      </c>
      <c r="F720" s="195" t="n">
        <v>23500</v>
      </c>
    </row>
    <row outlineLevel="0" r="721">
      <c r="A721" s="193" t="s">
        <v>1110</v>
      </c>
      <c r="B721" s="194" t="s">
        <v>1270</v>
      </c>
      <c r="C721" s="194" t="s">
        <v>875</v>
      </c>
      <c r="D721" s="194" t="s">
        <v>1111</v>
      </c>
      <c r="E721" s="195" t="n">
        <v>23500</v>
      </c>
      <c r="F721" s="195" t="n">
        <v>23500</v>
      </c>
    </row>
    <row ht="25.5" outlineLevel="0" r="722">
      <c r="A722" s="193" t="s">
        <v>1388</v>
      </c>
      <c r="B722" s="194" t="s">
        <v>1270</v>
      </c>
      <c r="C722" s="194" t="s">
        <v>875</v>
      </c>
      <c r="D722" s="194" t="s">
        <v>1389</v>
      </c>
      <c r="E722" s="195" t="n">
        <v>23500</v>
      </c>
      <c r="F722" s="195" t="n">
        <v>23500</v>
      </c>
    </row>
    <row ht="38.25" outlineLevel="0" r="723">
      <c r="A723" s="193" t="s">
        <v>1120</v>
      </c>
      <c r="B723" s="194" t="s">
        <v>1270</v>
      </c>
      <c r="C723" s="194" t="s">
        <v>1121</v>
      </c>
      <c r="D723" s="194" t="s">
        <v>851</v>
      </c>
      <c r="E723" s="195" t="n">
        <v>54000</v>
      </c>
      <c r="F723" s="195" t="n">
        <v>54000</v>
      </c>
    </row>
    <row outlineLevel="0" r="724">
      <c r="A724" s="193" t="s">
        <v>1247</v>
      </c>
      <c r="B724" s="194" t="s">
        <v>1270</v>
      </c>
      <c r="C724" s="194" t="s">
        <v>1248</v>
      </c>
      <c r="D724" s="194" t="s">
        <v>851</v>
      </c>
      <c r="E724" s="195" t="n">
        <v>54000</v>
      </c>
      <c r="F724" s="195" t="n">
        <v>54000</v>
      </c>
    </row>
    <row outlineLevel="0" r="725">
      <c r="A725" s="193" t="s">
        <v>1211</v>
      </c>
      <c r="B725" s="194" t="s">
        <v>1270</v>
      </c>
      <c r="C725" s="194" t="s">
        <v>1248</v>
      </c>
      <c r="D725" s="194" t="s">
        <v>1212</v>
      </c>
      <c r="E725" s="195" t="n">
        <v>54000</v>
      </c>
      <c r="F725" s="195" t="n">
        <v>54000</v>
      </c>
    </row>
    <row outlineLevel="0" r="726">
      <c r="A726" s="193" t="s">
        <v>1243</v>
      </c>
      <c r="B726" s="194" t="s">
        <v>1270</v>
      </c>
      <c r="C726" s="194" t="s">
        <v>1248</v>
      </c>
      <c r="D726" s="194" t="s">
        <v>1244</v>
      </c>
      <c r="E726" s="195" t="n">
        <v>54000</v>
      </c>
      <c r="F726" s="195" t="n">
        <v>54000</v>
      </c>
    </row>
    <row ht="89.25" outlineLevel="0" r="727">
      <c r="A727" s="193" t="s">
        <v>1390</v>
      </c>
      <c r="B727" s="194" t="s">
        <v>1391</v>
      </c>
      <c r="C727" s="194" t="s">
        <v>851</v>
      </c>
      <c r="D727" s="194" t="s">
        <v>851</v>
      </c>
      <c r="E727" s="195" t="n">
        <v>200000</v>
      </c>
      <c r="F727" s="195" t="n">
        <v>200000</v>
      </c>
    </row>
    <row ht="38.25" outlineLevel="0" r="728">
      <c r="A728" s="193" t="s">
        <v>872</v>
      </c>
      <c r="B728" s="194" t="s">
        <v>1391</v>
      </c>
      <c r="C728" s="194" t="s">
        <v>873</v>
      </c>
      <c r="D728" s="194" t="s">
        <v>851</v>
      </c>
      <c r="E728" s="195" t="n">
        <v>200000</v>
      </c>
      <c r="F728" s="195" t="n">
        <v>200000</v>
      </c>
    </row>
    <row ht="38.25" outlineLevel="0" r="729">
      <c r="A729" s="193" t="s">
        <v>874</v>
      </c>
      <c r="B729" s="194" t="s">
        <v>1391</v>
      </c>
      <c r="C729" s="194" t="s">
        <v>875</v>
      </c>
      <c r="D729" s="194" t="s">
        <v>851</v>
      </c>
      <c r="E729" s="195" t="n">
        <v>200000</v>
      </c>
      <c r="F729" s="195" t="n">
        <v>200000</v>
      </c>
    </row>
    <row outlineLevel="0" r="730">
      <c r="A730" s="193" t="s">
        <v>1110</v>
      </c>
      <c r="B730" s="194" t="s">
        <v>1391</v>
      </c>
      <c r="C730" s="194" t="s">
        <v>875</v>
      </c>
      <c r="D730" s="194" t="s">
        <v>1111</v>
      </c>
      <c r="E730" s="195" t="n">
        <v>200000</v>
      </c>
      <c r="F730" s="195" t="n">
        <v>200000</v>
      </c>
    </row>
    <row ht="25.5" outlineLevel="0" r="731">
      <c r="A731" s="193" t="s">
        <v>1388</v>
      </c>
      <c r="B731" s="194" t="s">
        <v>1391</v>
      </c>
      <c r="C731" s="194" t="s">
        <v>875</v>
      </c>
      <c r="D731" s="194" t="s">
        <v>1389</v>
      </c>
      <c r="E731" s="195" t="n">
        <v>200000</v>
      </c>
      <c r="F731" s="195" t="n">
        <v>200000</v>
      </c>
    </row>
    <row ht="127.5" outlineLevel="0" r="732">
      <c r="A732" s="193" t="s">
        <v>1271</v>
      </c>
      <c r="B732" s="194" t="s">
        <v>1272</v>
      </c>
      <c r="C732" s="194" t="s">
        <v>851</v>
      </c>
      <c r="D732" s="194" t="s">
        <v>851</v>
      </c>
      <c r="E732" s="195" t="n">
        <v>581000</v>
      </c>
      <c r="F732" s="195" t="n">
        <v>581000</v>
      </c>
    </row>
    <row ht="38.25" outlineLevel="0" r="733">
      <c r="A733" s="193" t="s">
        <v>872</v>
      </c>
      <c r="B733" s="194" t="s">
        <v>1272</v>
      </c>
      <c r="C733" s="194" t="s">
        <v>873</v>
      </c>
      <c r="D733" s="194" t="s">
        <v>851</v>
      </c>
      <c r="E733" s="195" t="n">
        <v>200000</v>
      </c>
      <c r="F733" s="195" t="n">
        <v>200000</v>
      </c>
    </row>
    <row ht="38.25" outlineLevel="0" r="734">
      <c r="A734" s="193" t="s">
        <v>874</v>
      </c>
      <c r="B734" s="194" t="s">
        <v>1272</v>
      </c>
      <c r="C734" s="194" t="s">
        <v>875</v>
      </c>
      <c r="D734" s="194" t="s">
        <v>851</v>
      </c>
      <c r="E734" s="195" t="n">
        <v>200000</v>
      </c>
      <c r="F734" s="195" t="n">
        <v>200000</v>
      </c>
    </row>
    <row outlineLevel="0" r="735">
      <c r="A735" s="193" t="s">
        <v>1110</v>
      </c>
      <c r="B735" s="194" t="s">
        <v>1272</v>
      </c>
      <c r="C735" s="194" t="s">
        <v>875</v>
      </c>
      <c r="D735" s="194" t="s">
        <v>1111</v>
      </c>
      <c r="E735" s="195" t="n">
        <v>200000</v>
      </c>
      <c r="F735" s="195" t="n">
        <v>200000</v>
      </c>
    </row>
    <row ht="25.5" outlineLevel="0" r="736">
      <c r="A736" s="193" t="s">
        <v>1388</v>
      </c>
      <c r="B736" s="194" t="s">
        <v>1272</v>
      </c>
      <c r="C736" s="194" t="s">
        <v>875</v>
      </c>
      <c r="D736" s="194" t="s">
        <v>1389</v>
      </c>
      <c r="E736" s="195" t="n">
        <v>200000</v>
      </c>
      <c r="F736" s="195" t="n">
        <v>200000</v>
      </c>
    </row>
    <row ht="38.25" outlineLevel="0" r="737">
      <c r="A737" s="193" t="s">
        <v>1120</v>
      </c>
      <c r="B737" s="194" t="s">
        <v>1272</v>
      </c>
      <c r="C737" s="194" t="s">
        <v>1121</v>
      </c>
      <c r="D737" s="194" t="s">
        <v>851</v>
      </c>
      <c r="E737" s="195" t="n">
        <v>381000</v>
      </c>
      <c r="F737" s="195" t="n">
        <v>381000</v>
      </c>
    </row>
    <row outlineLevel="0" r="738">
      <c r="A738" s="193" t="s">
        <v>1247</v>
      </c>
      <c r="B738" s="194" t="s">
        <v>1272</v>
      </c>
      <c r="C738" s="194" t="s">
        <v>1248</v>
      </c>
      <c r="D738" s="194" t="s">
        <v>851</v>
      </c>
      <c r="E738" s="195" t="n">
        <v>381000</v>
      </c>
      <c r="F738" s="195" t="n">
        <v>381000</v>
      </c>
    </row>
    <row outlineLevel="0" r="739">
      <c r="A739" s="193" t="s">
        <v>1211</v>
      </c>
      <c r="B739" s="194" t="s">
        <v>1272</v>
      </c>
      <c r="C739" s="194" t="s">
        <v>1248</v>
      </c>
      <c r="D739" s="194" t="s">
        <v>1212</v>
      </c>
      <c r="E739" s="195" t="n">
        <v>381000</v>
      </c>
      <c r="F739" s="195" t="n">
        <v>381000</v>
      </c>
    </row>
    <row outlineLevel="0" r="740">
      <c r="A740" s="193" t="s">
        <v>1243</v>
      </c>
      <c r="B740" s="194" t="s">
        <v>1272</v>
      </c>
      <c r="C740" s="194" t="s">
        <v>1248</v>
      </c>
      <c r="D740" s="194" t="s">
        <v>1244</v>
      </c>
      <c r="E740" s="195" t="n">
        <v>381000</v>
      </c>
      <c r="F740" s="195" t="n">
        <v>381000</v>
      </c>
    </row>
    <row ht="25.5" outlineLevel="0" r="741">
      <c r="A741" s="193" t="s">
        <v>1277</v>
      </c>
      <c r="B741" s="194" t="s">
        <v>1278</v>
      </c>
      <c r="C741" s="194" t="s">
        <v>851</v>
      </c>
      <c r="D741" s="194" t="s">
        <v>851</v>
      </c>
      <c r="E741" s="195" t="n">
        <v>16567164.34</v>
      </c>
      <c r="F741" s="195" t="n">
        <v>16644105.25</v>
      </c>
    </row>
    <row ht="38.25" outlineLevel="0" r="742">
      <c r="A742" s="193" t="s">
        <v>1279</v>
      </c>
      <c r="B742" s="194" t="s">
        <v>1280</v>
      </c>
      <c r="C742" s="194" t="s">
        <v>851</v>
      </c>
      <c r="D742" s="194" t="s">
        <v>851</v>
      </c>
      <c r="E742" s="195" t="n">
        <v>3864670</v>
      </c>
      <c r="F742" s="195" t="n">
        <v>3864670</v>
      </c>
    </row>
    <row ht="89.25" outlineLevel="0" r="743">
      <c r="A743" s="193" t="s">
        <v>1281</v>
      </c>
      <c r="B743" s="194" t="s">
        <v>1282</v>
      </c>
      <c r="C743" s="194" t="s">
        <v>851</v>
      </c>
      <c r="D743" s="194" t="s">
        <v>851</v>
      </c>
      <c r="E743" s="195" t="n">
        <v>511750</v>
      </c>
      <c r="F743" s="195" t="n">
        <v>511750</v>
      </c>
    </row>
    <row ht="38.25" outlineLevel="0" r="744">
      <c r="A744" s="193" t="s">
        <v>1120</v>
      </c>
      <c r="B744" s="194" t="s">
        <v>1282</v>
      </c>
      <c r="C744" s="194" t="s">
        <v>1121</v>
      </c>
      <c r="D744" s="194" t="s">
        <v>851</v>
      </c>
      <c r="E744" s="195" t="n">
        <v>511750</v>
      </c>
      <c r="F744" s="195" t="n">
        <v>511750</v>
      </c>
    </row>
    <row outlineLevel="0" r="745">
      <c r="A745" s="193" t="s">
        <v>1247</v>
      </c>
      <c r="B745" s="194" t="s">
        <v>1282</v>
      </c>
      <c r="C745" s="194" t="s">
        <v>1248</v>
      </c>
      <c r="D745" s="194" t="s">
        <v>851</v>
      </c>
      <c r="E745" s="195" t="n">
        <v>511750</v>
      </c>
      <c r="F745" s="195" t="n">
        <v>511750</v>
      </c>
    </row>
    <row outlineLevel="0" r="746">
      <c r="A746" s="193" t="s">
        <v>1211</v>
      </c>
      <c r="B746" s="194" t="s">
        <v>1282</v>
      </c>
      <c r="C746" s="194" t="s">
        <v>1248</v>
      </c>
      <c r="D746" s="194" t="s">
        <v>1212</v>
      </c>
      <c r="E746" s="195" t="n">
        <v>511750</v>
      </c>
      <c r="F746" s="195" t="n">
        <v>511750</v>
      </c>
    </row>
    <row outlineLevel="0" r="747">
      <c r="A747" s="193" t="s">
        <v>1219</v>
      </c>
      <c r="B747" s="194" t="s">
        <v>1282</v>
      </c>
      <c r="C747" s="194" t="s">
        <v>1248</v>
      </c>
      <c r="D747" s="194" t="s">
        <v>1220</v>
      </c>
      <c r="E747" s="195" t="n">
        <v>511750</v>
      </c>
      <c r="F747" s="195" t="n">
        <v>511750</v>
      </c>
    </row>
    <row ht="76.5" outlineLevel="0" r="748">
      <c r="A748" s="193" t="s">
        <v>1283</v>
      </c>
      <c r="B748" s="194" t="s">
        <v>1284</v>
      </c>
      <c r="C748" s="194" t="s">
        <v>851</v>
      </c>
      <c r="D748" s="194" t="s">
        <v>851</v>
      </c>
      <c r="E748" s="195" t="n">
        <v>852920</v>
      </c>
      <c r="F748" s="195" t="n">
        <v>852920</v>
      </c>
    </row>
    <row ht="38.25" outlineLevel="0" r="749">
      <c r="A749" s="193" t="s">
        <v>1120</v>
      </c>
      <c r="B749" s="194" t="s">
        <v>1284</v>
      </c>
      <c r="C749" s="194" t="s">
        <v>1121</v>
      </c>
      <c r="D749" s="194" t="s">
        <v>851</v>
      </c>
      <c r="E749" s="195" t="n">
        <v>852920</v>
      </c>
      <c r="F749" s="195" t="n">
        <v>852920</v>
      </c>
    </row>
    <row outlineLevel="0" r="750">
      <c r="A750" s="193" t="s">
        <v>1247</v>
      </c>
      <c r="B750" s="194" t="s">
        <v>1284</v>
      </c>
      <c r="C750" s="194" t="s">
        <v>1248</v>
      </c>
      <c r="D750" s="194" t="s">
        <v>851</v>
      </c>
      <c r="E750" s="195" t="n">
        <v>852920</v>
      </c>
      <c r="F750" s="195" t="n">
        <v>852920</v>
      </c>
    </row>
    <row outlineLevel="0" r="751">
      <c r="A751" s="193" t="s">
        <v>1211</v>
      </c>
      <c r="B751" s="194" t="s">
        <v>1284</v>
      </c>
      <c r="C751" s="194" t="s">
        <v>1248</v>
      </c>
      <c r="D751" s="194" t="s">
        <v>1212</v>
      </c>
      <c r="E751" s="195" t="n">
        <v>852920</v>
      </c>
      <c r="F751" s="195" t="n">
        <v>852920</v>
      </c>
    </row>
    <row outlineLevel="0" r="752">
      <c r="A752" s="193" t="s">
        <v>1219</v>
      </c>
      <c r="B752" s="194" t="s">
        <v>1284</v>
      </c>
      <c r="C752" s="194" t="s">
        <v>1248</v>
      </c>
      <c r="D752" s="194" t="s">
        <v>1220</v>
      </c>
      <c r="E752" s="195" t="n">
        <v>852920</v>
      </c>
      <c r="F752" s="195" t="n">
        <v>852920</v>
      </c>
    </row>
    <row ht="153" outlineLevel="0" r="753">
      <c r="A753" s="193" t="s">
        <v>1697</v>
      </c>
      <c r="B753" s="194" t="s">
        <v>1698</v>
      </c>
      <c r="C753" s="194" t="s">
        <v>851</v>
      </c>
      <c r="D753" s="194" t="s">
        <v>851</v>
      </c>
      <c r="E753" s="195" t="n">
        <v>2500000</v>
      </c>
      <c r="F753" s="195" t="n">
        <v>2500000</v>
      </c>
    </row>
    <row outlineLevel="0" r="754">
      <c r="A754" s="193" t="s">
        <v>1679</v>
      </c>
      <c r="B754" s="194" t="s">
        <v>1698</v>
      </c>
      <c r="C754" s="194" t="s">
        <v>1680</v>
      </c>
      <c r="D754" s="194" t="s">
        <v>851</v>
      </c>
      <c r="E754" s="195" t="n">
        <v>2500000</v>
      </c>
      <c r="F754" s="195" t="n">
        <v>2500000</v>
      </c>
    </row>
    <row outlineLevel="0" r="755">
      <c r="A755" s="193" t="s">
        <v>775</v>
      </c>
      <c r="B755" s="194" t="s">
        <v>1698</v>
      </c>
      <c r="C755" s="194" t="s">
        <v>1691</v>
      </c>
      <c r="D755" s="194" t="s">
        <v>851</v>
      </c>
      <c r="E755" s="195" t="n">
        <v>2500000</v>
      </c>
      <c r="F755" s="195" t="n">
        <v>2500000</v>
      </c>
    </row>
    <row outlineLevel="0" r="756">
      <c r="A756" s="193" t="s">
        <v>1211</v>
      </c>
      <c r="B756" s="194" t="s">
        <v>1698</v>
      </c>
      <c r="C756" s="194" t="s">
        <v>1691</v>
      </c>
      <c r="D756" s="194" t="s">
        <v>1212</v>
      </c>
      <c r="E756" s="195" t="n">
        <v>2500000</v>
      </c>
      <c r="F756" s="195" t="n">
        <v>2500000</v>
      </c>
    </row>
    <row outlineLevel="0" r="757">
      <c r="A757" s="193" t="s">
        <v>1219</v>
      </c>
      <c r="B757" s="194" t="s">
        <v>1698</v>
      </c>
      <c r="C757" s="194" t="s">
        <v>1691</v>
      </c>
      <c r="D757" s="194" t="s">
        <v>1220</v>
      </c>
      <c r="E757" s="195" t="n">
        <v>2500000</v>
      </c>
      <c r="F757" s="195" t="n">
        <v>2500000</v>
      </c>
    </row>
    <row ht="38.25" outlineLevel="0" r="758">
      <c r="A758" s="193" t="s">
        <v>1285</v>
      </c>
      <c r="B758" s="194" t="s">
        <v>1286</v>
      </c>
      <c r="C758" s="194" t="s">
        <v>851</v>
      </c>
      <c r="D758" s="194" t="s">
        <v>851</v>
      </c>
      <c r="E758" s="195" t="n">
        <v>225100</v>
      </c>
      <c r="F758" s="195" t="n">
        <v>225100</v>
      </c>
    </row>
    <row ht="63.75" outlineLevel="0" r="759">
      <c r="A759" s="193" t="s">
        <v>1287</v>
      </c>
      <c r="B759" s="194" t="s">
        <v>1288</v>
      </c>
      <c r="C759" s="194" t="s">
        <v>851</v>
      </c>
      <c r="D759" s="194" t="s">
        <v>851</v>
      </c>
      <c r="E759" s="195" t="n">
        <v>205100</v>
      </c>
      <c r="F759" s="195" t="n">
        <v>205100</v>
      </c>
    </row>
    <row ht="38.25" outlineLevel="0" r="760">
      <c r="A760" s="193" t="s">
        <v>1120</v>
      </c>
      <c r="B760" s="194" t="s">
        <v>1288</v>
      </c>
      <c r="C760" s="194" t="s">
        <v>1121</v>
      </c>
      <c r="D760" s="194" t="s">
        <v>851</v>
      </c>
      <c r="E760" s="195" t="n">
        <v>205100</v>
      </c>
      <c r="F760" s="195" t="n">
        <v>205100</v>
      </c>
    </row>
    <row outlineLevel="0" r="761">
      <c r="A761" s="193" t="s">
        <v>1247</v>
      </c>
      <c r="B761" s="194" t="s">
        <v>1288</v>
      </c>
      <c r="C761" s="194" t="s">
        <v>1248</v>
      </c>
      <c r="D761" s="194" t="s">
        <v>851</v>
      </c>
      <c r="E761" s="195" t="n">
        <v>205100</v>
      </c>
      <c r="F761" s="195" t="n">
        <v>205100</v>
      </c>
    </row>
    <row outlineLevel="0" r="762">
      <c r="A762" s="193" t="s">
        <v>1211</v>
      </c>
      <c r="B762" s="194" t="s">
        <v>1288</v>
      </c>
      <c r="C762" s="194" t="s">
        <v>1248</v>
      </c>
      <c r="D762" s="194" t="s">
        <v>1212</v>
      </c>
      <c r="E762" s="195" t="n">
        <v>205100</v>
      </c>
      <c r="F762" s="195" t="n">
        <v>205100</v>
      </c>
    </row>
    <row outlineLevel="0" r="763">
      <c r="A763" s="193" t="s">
        <v>1219</v>
      </c>
      <c r="B763" s="194" t="s">
        <v>1288</v>
      </c>
      <c r="C763" s="194" t="s">
        <v>1248</v>
      </c>
      <c r="D763" s="194" t="s">
        <v>1220</v>
      </c>
      <c r="E763" s="195" t="n">
        <v>205100</v>
      </c>
      <c r="F763" s="195" t="n">
        <v>205100</v>
      </c>
    </row>
    <row ht="102" outlineLevel="0" r="764">
      <c r="A764" s="193" t="s">
        <v>1289</v>
      </c>
      <c r="B764" s="194" t="s">
        <v>1290</v>
      </c>
      <c r="C764" s="194" t="s">
        <v>851</v>
      </c>
      <c r="D764" s="194" t="s">
        <v>851</v>
      </c>
      <c r="E764" s="195" t="n">
        <v>20000</v>
      </c>
      <c r="F764" s="195" t="n">
        <v>20000</v>
      </c>
    </row>
    <row ht="38.25" outlineLevel="0" r="765">
      <c r="A765" s="193" t="s">
        <v>1120</v>
      </c>
      <c r="B765" s="194" t="s">
        <v>1290</v>
      </c>
      <c r="C765" s="194" t="s">
        <v>1121</v>
      </c>
      <c r="D765" s="194" t="s">
        <v>851</v>
      </c>
      <c r="E765" s="195" t="n">
        <v>20000</v>
      </c>
      <c r="F765" s="195" t="n">
        <v>20000</v>
      </c>
    </row>
    <row outlineLevel="0" r="766">
      <c r="A766" s="193" t="s">
        <v>1247</v>
      </c>
      <c r="B766" s="194" t="s">
        <v>1290</v>
      </c>
      <c r="C766" s="194" t="s">
        <v>1248</v>
      </c>
      <c r="D766" s="194" t="s">
        <v>851</v>
      </c>
      <c r="E766" s="195" t="n">
        <v>20000</v>
      </c>
      <c r="F766" s="195" t="n">
        <v>20000</v>
      </c>
    </row>
    <row outlineLevel="0" r="767">
      <c r="A767" s="193" t="s">
        <v>1211</v>
      </c>
      <c r="B767" s="194" t="s">
        <v>1290</v>
      </c>
      <c r="C767" s="194" t="s">
        <v>1248</v>
      </c>
      <c r="D767" s="194" t="s">
        <v>1212</v>
      </c>
      <c r="E767" s="195" t="n">
        <v>20000</v>
      </c>
      <c r="F767" s="195" t="n">
        <v>20000</v>
      </c>
    </row>
    <row outlineLevel="0" r="768">
      <c r="A768" s="193" t="s">
        <v>1219</v>
      </c>
      <c r="B768" s="194" t="s">
        <v>1290</v>
      </c>
      <c r="C768" s="194" t="s">
        <v>1248</v>
      </c>
      <c r="D768" s="194" t="s">
        <v>1220</v>
      </c>
      <c r="E768" s="195" t="n">
        <v>20000</v>
      </c>
      <c r="F768" s="195" t="n">
        <v>20000</v>
      </c>
    </row>
    <row ht="25.5" outlineLevel="0" r="769">
      <c r="A769" s="193" t="s">
        <v>1433</v>
      </c>
      <c r="B769" s="194" t="s">
        <v>1434</v>
      </c>
      <c r="C769" s="194" t="s">
        <v>851</v>
      </c>
      <c r="D769" s="194" t="s">
        <v>851</v>
      </c>
      <c r="E769" s="195" t="n">
        <v>2889311.34</v>
      </c>
      <c r="F769" s="195" t="n">
        <v>2966252.25</v>
      </c>
    </row>
    <row ht="102" outlineLevel="0" r="770">
      <c r="A770" s="193" t="s">
        <v>1435</v>
      </c>
      <c r="B770" s="194" t="s">
        <v>1436</v>
      </c>
      <c r="C770" s="194" t="s">
        <v>851</v>
      </c>
      <c r="D770" s="194" t="s">
        <v>851</v>
      </c>
      <c r="E770" s="195" t="n">
        <v>2889311.34</v>
      </c>
      <c r="F770" s="195" t="n">
        <v>2966252.25</v>
      </c>
    </row>
    <row ht="25.5" outlineLevel="0" r="771">
      <c r="A771" s="193" t="s">
        <v>969</v>
      </c>
      <c r="B771" s="194" t="s">
        <v>1436</v>
      </c>
      <c r="C771" s="194" t="s">
        <v>970</v>
      </c>
      <c r="D771" s="194" t="s">
        <v>851</v>
      </c>
      <c r="E771" s="195" t="n">
        <v>2889311.34</v>
      </c>
      <c r="F771" s="195" t="n">
        <v>2966252.25</v>
      </c>
    </row>
    <row ht="38.25" outlineLevel="0" r="772">
      <c r="A772" s="193" t="s">
        <v>1151</v>
      </c>
      <c r="B772" s="194" t="s">
        <v>1436</v>
      </c>
      <c r="C772" s="194" t="s">
        <v>1152</v>
      </c>
      <c r="D772" s="194" t="s">
        <v>851</v>
      </c>
      <c r="E772" s="195" t="n">
        <v>2889311.34</v>
      </c>
      <c r="F772" s="195" t="n">
        <v>2966252.25</v>
      </c>
    </row>
    <row outlineLevel="0" r="773">
      <c r="A773" s="193" t="s">
        <v>1126</v>
      </c>
      <c r="B773" s="194" t="s">
        <v>1436</v>
      </c>
      <c r="C773" s="194" t="s">
        <v>1152</v>
      </c>
      <c r="D773" s="194" t="s">
        <v>1127</v>
      </c>
      <c r="E773" s="195" t="n">
        <v>2889311.34</v>
      </c>
      <c r="F773" s="195" t="n">
        <v>2966252.25</v>
      </c>
    </row>
    <row outlineLevel="0" r="774">
      <c r="A774" s="193" t="s">
        <v>1135</v>
      </c>
      <c r="B774" s="194" t="s">
        <v>1436</v>
      </c>
      <c r="C774" s="194" t="s">
        <v>1152</v>
      </c>
      <c r="D774" s="194" t="s">
        <v>1136</v>
      </c>
      <c r="E774" s="195" t="n">
        <v>2889311.34</v>
      </c>
      <c r="F774" s="195" t="n">
        <v>2966252.25</v>
      </c>
    </row>
    <row ht="38.25" outlineLevel="0" r="775">
      <c r="A775" s="193" t="s">
        <v>1018</v>
      </c>
      <c r="B775" s="194" t="s">
        <v>1293</v>
      </c>
      <c r="C775" s="194" t="s">
        <v>851</v>
      </c>
      <c r="D775" s="194" t="s">
        <v>851</v>
      </c>
      <c r="E775" s="195" t="n">
        <v>9512583</v>
      </c>
      <c r="F775" s="195" t="n">
        <v>9512583</v>
      </c>
    </row>
    <row ht="127.5" outlineLevel="0" r="776">
      <c r="A776" s="193" t="s">
        <v>1300</v>
      </c>
      <c r="B776" s="194" t="s">
        <v>1301</v>
      </c>
      <c r="C776" s="194" t="s">
        <v>851</v>
      </c>
      <c r="D776" s="194" t="s">
        <v>851</v>
      </c>
      <c r="E776" s="195" t="n">
        <v>6673583</v>
      </c>
      <c r="F776" s="195" t="n">
        <v>6673583</v>
      </c>
    </row>
    <row ht="38.25" outlineLevel="0" r="777">
      <c r="A777" s="193" t="s">
        <v>1120</v>
      </c>
      <c r="B777" s="194" t="s">
        <v>1301</v>
      </c>
      <c r="C777" s="194" t="s">
        <v>1121</v>
      </c>
      <c r="D777" s="194" t="s">
        <v>851</v>
      </c>
      <c r="E777" s="195" t="n">
        <v>6673583</v>
      </c>
      <c r="F777" s="195" t="n">
        <v>6673583</v>
      </c>
    </row>
    <row outlineLevel="0" r="778">
      <c r="A778" s="193" t="s">
        <v>1247</v>
      </c>
      <c r="B778" s="194" t="s">
        <v>1301</v>
      </c>
      <c r="C778" s="194" t="s">
        <v>1248</v>
      </c>
      <c r="D778" s="194" t="s">
        <v>851</v>
      </c>
      <c r="E778" s="195" t="n">
        <v>6673583</v>
      </c>
      <c r="F778" s="195" t="n">
        <v>6673583</v>
      </c>
    </row>
    <row outlineLevel="0" r="779">
      <c r="A779" s="193" t="s">
        <v>1211</v>
      </c>
      <c r="B779" s="194" t="s">
        <v>1301</v>
      </c>
      <c r="C779" s="194" t="s">
        <v>1248</v>
      </c>
      <c r="D779" s="194" t="s">
        <v>1212</v>
      </c>
      <c r="E779" s="195" t="n">
        <v>6673583</v>
      </c>
      <c r="F779" s="195" t="n">
        <v>6673583</v>
      </c>
    </row>
    <row outlineLevel="0" r="780">
      <c r="A780" s="193" t="s">
        <v>1219</v>
      </c>
      <c r="B780" s="194" t="s">
        <v>1301</v>
      </c>
      <c r="C780" s="194" t="s">
        <v>1248</v>
      </c>
      <c r="D780" s="194" t="s">
        <v>1220</v>
      </c>
      <c r="E780" s="195" t="n">
        <v>6673583</v>
      </c>
      <c r="F780" s="195" t="n">
        <v>6673583</v>
      </c>
    </row>
    <row ht="178.5" outlineLevel="0" r="781">
      <c r="A781" s="193" t="s">
        <v>1302</v>
      </c>
      <c r="B781" s="194" t="s">
        <v>1303</v>
      </c>
      <c r="C781" s="194" t="s">
        <v>851</v>
      </c>
      <c r="D781" s="194" t="s">
        <v>851</v>
      </c>
      <c r="E781" s="195" t="n">
        <v>1200000</v>
      </c>
      <c r="F781" s="195" t="n">
        <v>1200000</v>
      </c>
    </row>
    <row ht="38.25" outlineLevel="0" r="782">
      <c r="A782" s="193" t="s">
        <v>1120</v>
      </c>
      <c r="B782" s="194" t="s">
        <v>1303</v>
      </c>
      <c r="C782" s="194" t="s">
        <v>1121</v>
      </c>
      <c r="D782" s="194" t="s">
        <v>851</v>
      </c>
      <c r="E782" s="195" t="n">
        <v>1200000</v>
      </c>
      <c r="F782" s="195" t="n">
        <v>1200000</v>
      </c>
    </row>
    <row outlineLevel="0" r="783">
      <c r="A783" s="193" t="s">
        <v>1247</v>
      </c>
      <c r="B783" s="194" t="s">
        <v>1303</v>
      </c>
      <c r="C783" s="194" t="s">
        <v>1248</v>
      </c>
      <c r="D783" s="194" t="s">
        <v>851</v>
      </c>
      <c r="E783" s="195" t="n">
        <v>1200000</v>
      </c>
      <c r="F783" s="195" t="n">
        <v>1200000</v>
      </c>
    </row>
    <row outlineLevel="0" r="784">
      <c r="A784" s="193" t="s">
        <v>1211</v>
      </c>
      <c r="B784" s="194" t="s">
        <v>1303</v>
      </c>
      <c r="C784" s="194" t="s">
        <v>1248</v>
      </c>
      <c r="D784" s="194" t="s">
        <v>1212</v>
      </c>
      <c r="E784" s="195" t="n">
        <v>1200000</v>
      </c>
      <c r="F784" s="195" t="n">
        <v>1200000</v>
      </c>
    </row>
    <row outlineLevel="0" r="785">
      <c r="A785" s="193" t="s">
        <v>1219</v>
      </c>
      <c r="B785" s="194" t="s">
        <v>1303</v>
      </c>
      <c r="C785" s="194" t="s">
        <v>1248</v>
      </c>
      <c r="D785" s="194" t="s">
        <v>1220</v>
      </c>
      <c r="E785" s="195" t="n">
        <v>1200000</v>
      </c>
      <c r="F785" s="195" t="n">
        <v>1200000</v>
      </c>
    </row>
    <row ht="127.5" outlineLevel="0" r="786">
      <c r="A786" s="193" t="s">
        <v>1304</v>
      </c>
      <c r="B786" s="194" t="s">
        <v>1305</v>
      </c>
      <c r="C786" s="194" t="s">
        <v>851</v>
      </c>
      <c r="D786" s="194" t="s">
        <v>851</v>
      </c>
      <c r="E786" s="195" t="n">
        <v>30000</v>
      </c>
      <c r="F786" s="195" t="n">
        <v>30000</v>
      </c>
    </row>
    <row ht="38.25" outlineLevel="0" r="787">
      <c r="A787" s="193" t="s">
        <v>1120</v>
      </c>
      <c r="B787" s="194" t="s">
        <v>1305</v>
      </c>
      <c r="C787" s="194" t="s">
        <v>1121</v>
      </c>
      <c r="D787" s="194" t="s">
        <v>851</v>
      </c>
      <c r="E787" s="195" t="n">
        <v>30000</v>
      </c>
      <c r="F787" s="195" t="n">
        <v>30000</v>
      </c>
    </row>
    <row outlineLevel="0" r="788">
      <c r="A788" s="193" t="s">
        <v>1247</v>
      </c>
      <c r="B788" s="194" t="s">
        <v>1305</v>
      </c>
      <c r="C788" s="194" t="s">
        <v>1248</v>
      </c>
      <c r="D788" s="194" t="s">
        <v>851</v>
      </c>
      <c r="E788" s="195" t="n">
        <v>30000</v>
      </c>
      <c r="F788" s="195" t="n">
        <v>30000</v>
      </c>
    </row>
    <row outlineLevel="0" r="789">
      <c r="A789" s="193" t="s">
        <v>1211</v>
      </c>
      <c r="B789" s="194" t="s">
        <v>1305</v>
      </c>
      <c r="C789" s="194" t="s">
        <v>1248</v>
      </c>
      <c r="D789" s="194" t="s">
        <v>1212</v>
      </c>
      <c r="E789" s="195" t="n">
        <v>30000</v>
      </c>
      <c r="F789" s="195" t="n">
        <v>30000</v>
      </c>
    </row>
    <row outlineLevel="0" r="790">
      <c r="A790" s="193" t="s">
        <v>1219</v>
      </c>
      <c r="B790" s="194" t="s">
        <v>1305</v>
      </c>
      <c r="C790" s="194" t="s">
        <v>1248</v>
      </c>
      <c r="D790" s="194" t="s">
        <v>1220</v>
      </c>
      <c r="E790" s="195" t="n">
        <v>30000</v>
      </c>
      <c r="F790" s="195" t="n">
        <v>30000</v>
      </c>
    </row>
    <row ht="102" outlineLevel="0" r="791">
      <c r="A791" s="193" t="s">
        <v>1306</v>
      </c>
      <c r="B791" s="194" t="s">
        <v>1307</v>
      </c>
      <c r="C791" s="194" t="s">
        <v>851</v>
      </c>
      <c r="D791" s="194" t="s">
        <v>851</v>
      </c>
      <c r="E791" s="195" t="n">
        <v>950000</v>
      </c>
      <c r="F791" s="195" t="n">
        <v>950000</v>
      </c>
    </row>
    <row ht="38.25" outlineLevel="0" r="792">
      <c r="A792" s="193" t="s">
        <v>1120</v>
      </c>
      <c r="B792" s="194" t="s">
        <v>1307</v>
      </c>
      <c r="C792" s="194" t="s">
        <v>1121</v>
      </c>
      <c r="D792" s="194" t="s">
        <v>851</v>
      </c>
      <c r="E792" s="195" t="n">
        <v>950000</v>
      </c>
      <c r="F792" s="195" t="n">
        <v>950000</v>
      </c>
    </row>
    <row outlineLevel="0" r="793">
      <c r="A793" s="193" t="s">
        <v>1247</v>
      </c>
      <c r="B793" s="194" t="s">
        <v>1307</v>
      </c>
      <c r="C793" s="194" t="s">
        <v>1248</v>
      </c>
      <c r="D793" s="194" t="s">
        <v>851</v>
      </c>
      <c r="E793" s="195" t="n">
        <v>950000</v>
      </c>
      <c r="F793" s="195" t="n">
        <v>950000</v>
      </c>
    </row>
    <row outlineLevel="0" r="794">
      <c r="A794" s="193" t="s">
        <v>1211</v>
      </c>
      <c r="B794" s="194" t="s">
        <v>1307</v>
      </c>
      <c r="C794" s="194" t="s">
        <v>1248</v>
      </c>
      <c r="D794" s="194" t="s">
        <v>1212</v>
      </c>
      <c r="E794" s="195" t="n">
        <v>950000</v>
      </c>
      <c r="F794" s="195" t="n">
        <v>950000</v>
      </c>
    </row>
    <row outlineLevel="0" r="795">
      <c r="A795" s="193" t="s">
        <v>1219</v>
      </c>
      <c r="B795" s="194" t="s">
        <v>1307</v>
      </c>
      <c r="C795" s="194" t="s">
        <v>1248</v>
      </c>
      <c r="D795" s="194" t="s">
        <v>1220</v>
      </c>
      <c r="E795" s="195" t="n">
        <v>950000</v>
      </c>
      <c r="F795" s="195" t="n">
        <v>950000</v>
      </c>
    </row>
    <row ht="114.75" outlineLevel="0" r="796">
      <c r="A796" s="193" t="s">
        <v>1308</v>
      </c>
      <c r="B796" s="194" t="s">
        <v>1309</v>
      </c>
      <c r="C796" s="194" t="s">
        <v>851</v>
      </c>
      <c r="D796" s="194" t="s">
        <v>851</v>
      </c>
      <c r="E796" s="195" t="n">
        <v>24000</v>
      </c>
      <c r="F796" s="195" t="n">
        <v>24000</v>
      </c>
    </row>
    <row ht="38.25" outlineLevel="0" r="797">
      <c r="A797" s="193" t="s">
        <v>1120</v>
      </c>
      <c r="B797" s="194" t="s">
        <v>1309</v>
      </c>
      <c r="C797" s="194" t="s">
        <v>1121</v>
      </c>
      <c r="D797" s="194" t="s">
        <v>851</v>
      </c>
      <c r="E797" s="195" t="n">
        <v>24000</v>
      </c>
      <c r="F797" s="195" t="n">
        <v>24000</v>
      </c>
    </row>
    <row outlineLevel="0" r="798">
      <c r="A798" s="193" t="s">
        <v>1247</v>
      </c>
      <c r="B798" s="194" t="s">
        <v>1309</v>
      </c>
      <c r="C798" s="194" t="s">
        <v>1248</v>
      </c>
      <c r="D798" s="194" t="s">
        <v>851</v>
      </c>
      <c r="E798" s="195" t="n">
        <v>24000</v>
      </c>
      <c r="F798" s="195" t="n">
        <v>24000</v>
      </c>
    </row>
    <row outlineLevel="0" r="799">
      <c r="A799" s="193" t="s">
        <v>1211</v>
      </c>
      <c r="B799" s="194" t="s">
        <v>1309</v>
      </c>
      <c r="C799" s="194" t="s">
        <v>1248</v>
      </c>
      <c r="D799" s="194" t="s">
        <v>1212</v>
      </c>
      <c r="E799" s="195" t="n">
        <v>24000</v>
      </c>
      <c r="F799" s="195" t="n">
        <v>24000</v>
      </c>
    </row>
    <row outlineLevel="0" r="800">
      <c r="A800" s="193" t="s">
        <v>1219</v>
      </c>
      <c r="B800" s="194" t="s">
        <v>1309</v>
      </c>
      <c r="C800" s="194" t="s">
        <v>1248</v>
      </c>
      <c r="D800" s="194" t="s">
        <v>1220</v>
      </c>
      <c r="E800" s="195" t="n">
        <v>24000</v>
      </c>
      <c r="F800" s="195" t="n">
        <v>24000</v>
      </c>
    </row>
    <row ht="89.25" outlineLevel="0" r="801">
      <c r="A801" s="193" t="s">
        <v>1310</v>
      </c>
      <c r="B801" s="194" t="s">
        <v>1311</v>
      </c>
      <c r="C801" s="194" t="s">
        <v>851</v>
      </c>
      <c r="D801" s="194" t="s">
        <v>851</v>
      </c>
      <c r="E801" s="195" t="n">
        <v>250000</v>
      </c>
      <c r="F801" s="195" t="n">
        <v>250000</v>
      </c>
    </row>
    <row ht="38.25" outlineLevel="0" r="802">
      <c r="A802" s="193" t="s">
        <v>1120</v>
      </c>
      <c r="B802" s="194" t="s">
        <v>1311</v>
      </c>
      <c r="C802" s="194" t="s">
        <v>1121</v>
      </c>
      <c r="D802" s="194" t="s">
        <v>851</v>
      </c>
      <c r="E802" s="195" t="n">
        <v>250000</v>
      </c>
      <c r="F802" s="195" t="n">
        <v>250000</v>
      </c>
    </row>
    <row outlineLevel="0" r="803">
      <c r="A803" s="193" t="s">
        <v>1247</v>
      </c>
      <c r="B803" s="194" t="s">
        <v>1311</v>
      </c>
      <c r="C803" s="194" t="s">
        <v>1248</v>
      </c>
      <c r="D803" s="194" t="s">
        <v>851</v>
      </c>
      <c r="E803" s="195" t="n">
        <v>250000</v>
      </c>
      <c r="F803" s="195" t="n">
        <v>250000</v>
      </c>
    </row>
    <row outlineLevel="0" r="804">
      <c r="A804" s="193" t="s">
        <v>1211</v>
      </c>
      <c r="B804" s="194" t="s">
        <v>1311</v>
      </c>
      <c r="C804" s="194" t="s">
        <v>1248</v>
      </c>
      <c r="D804" s="194" t="s">
        <v>1212</v>
      </c>
      <c r="E804" s="195" t="n">
        <v>250000</v>
      </c>
      <c r="F804" s="195" t="n">
        <v>250000</v>
      </c>
    </row>
    <row outlineLevel="0" r="805">
      <c r="A805" s="193" t="s">
        <v>1219</v>
      </c>
      <c r="B805" s="194" t="s">
        <v>1311</v>
      </c>
      <c r="C805" s="194" t="s">
        <v>1248</v>
      </c>
      <c r="D805" s="194" t="s">
        <v>1220</v>
      </c>
      <c r="E805" s="195" t="n">
        <v>250000</v>
      </c>
      <c r="F805" s="195" t="n">
        <v>250000</v>
      </c>
    </row>
    <row ht="76.5" outlineLevel="0" r="806">
      <c r="A806" s="193" t="s">
        <v>1312</v>
      </c>
      <c r="B806" s="194" t="s">
        <v>1313</v>
      </c>
      <c r="C806" s="194" t="s">
        <v>851</v>
      </c>
      <c r="D806" s="194" t="s">
        <v>851</v>
      </c>
      <c r="E806" s="195" t="n">
        <v>385000</v>
      </c>
      <c r="F806" s="195" t="n">
        <v>385000</v>
      </c>
    </row>
    <row ht="38.25" outlineLevel="0" r="807">
      <c r="A807" s="193" t="s">
        <v>1120</v>
      </c>
      <c r="B807" s="194" t="s">
        <v>1313</v>
      </c>
      <c r="C807" s="194" t="s">
        <v>1121</v>
      </c>
      <c r="D807" s="194" t="s">
        <v>851</v>
      </c>
      <c r="E807" s="195" t="n">
        <v>385000</v>
      </c>
      <c r="F807" s="195" t="n">
        <v>385000</v>
      </c>
    </row>
    <row outlineLevel="0" r="808">
      <c r="A808" s="193" t="s">
        <v>1247</v>
      </c>
      <c r="B808" s="194" t="s">
        <v>1313</v>
      </c>
      <c r="C808" s="194" t="s">
        <v>1248</v>
      </c>
      <c r="D808" s="194" t="s">
        <v>851</v>
      </c>
      <c r="E808" s="195" t="n">
        <v>385000</v>
      </c>
      <c r="F808" s="195" t="n">
        <v>385000</v>
      </c>
    </row>
    <row outlineLevel="0" r="809">
      <c r="A809" s="193" t="s">
        <v>1211</v>
      </c>
      <c r="B809" s="194" t="s">
        <v>1313</v>
      </c>
      <c r="C809" s="194" t="s">
        <v>1248</v>
      </c>
      <c r="D809" s="194" t="s">
        <v>1212</v>
      </c>
      <c r="E809" s="195" t="n">
        <v>385000</v>
      </c>
      <c r="F809" s="195" t="n">
        <v>385000</v>
      </c>
    </row>
    <row outlineLevel="0" r="810">
      <c r="A810" s="193" t="s">
        <v>1219</v>
      </c>
      <c r="B810" s="194" t="s">
        <v>1313</v>
      </c>
      <c r="C810" s="194" t="s">
        <v>1248</v>
      </c>
      <c r="D810" s="194" t="s">
        <v>1220</v>
      </c>
      <c r="E810" s="195" t="n">
        <v>385000</v>
      </c>
      <c r="F810" s="195" t="n">
        <v>385000</v>
      </c>
    </row>
    <row ht="38.25" outlineLevel="0" r="811">
      <c r="A811" s="193" t="s">
        <v>1316</v>
      </c>
      <c r="B811" s="194" t="s">
        <v>1317</v>
      </c>
      <c r="C811" s="194" t="s">
        <v>851</v>
      </c>
      <c r="D811" s="194" t="s">
        <v>851</v>
      </c>
      <c r="E811" s="195" t="n">
        <v>75500</v>
      </c>
      <c r="F811" s="195" t="n">
        <v>75500</v>
      </c>
    </row>
    <row ht="102" outlineLevel="0" r="812">
      <c r="A812" s="193" t="s">
        <v>1318</v>
      </c>
      <c r="B812" s="194" t="s">
        <v>1319</v>
      </c>
      <c r="C812" s="194" t="s">
        <v>851</v>
      </c>
      <c r="D812" s="194" t="s">
        <v>851</v>
      </c>
      <c r="E812" s="195" t="n">
        <v>45500</v>
      </c>
      <c r="F812" s="195" t="n">
        <v>45500</v>
      </c>
    </row>
    <row ht="38.25" outlineLevel="0" r="813">
      <c r="A813" s="193" t="s">
        <v>1120</v>
      </c>
      <c r="B813" s="194" t="s">
        <v>1319</v>
      </c>
      <c r="C813" s="194" t="s">
        <v>1121</v>
      </c>
      <c r="D813" s="194" t="s">
        <v>851</v>
      </c>
      <c r="E813" s="195" t="n">
        <v>45500</v>
      </c>
      <c r="F813" s="195" t="n">
        <v>45500</v>
      </c>
    </row>
    <row outlineLevel="0" r="814">
      <c r="A814" s="193" t="s">
        <v>1247</v>
      </c>
      <c r="B814" s="194" t="s">
        <v>1319</v>
      </c>
      <c r="C814" s="194" t="s">
        <v>1248</v>
      </c>
      <c r="D814" s="194" t="s">
        <v>851</v>
      </c>
      <c r="E814" s="195" t="n">
        <v>45500</v>
      </c>
      <c r="F814" s="195" t="n">
        <v>45500</v>
      </c>
    </row>
    <row outlineLevel="0" r="815">
      <c r="A815" s="193" t="s">
        <v>1211</v>
      </c>
      <c r="B815" s="194" t="s">
        <v>1319</v>
      </c>
      <c r="C815" s="194" t="s">
        <v>1248</v>
      </c>
      <c r="D815" s="194" t="s">
        <v>1212</v>
      </c>
      <c r="E815" s="195" t="n">
        <v>45500</v>
      </c>
      <c r="F815" s="195" t="n">
        <v>45500</v>
      </c>
    </row>
    <row outlineLevel="0" r="816">
      <c r="A816" s="193" t="s">
        <v>1219</v>
      </c>
      <c r="B816" s="194" t="s">
        <v>1319</v>
      </c>
      <c r="C816" s="194" t="s">
        <v>1248</v>
      </c>
      <c r="D816" s="194" t="s">
        <v>1220</v>
      </c>
      <c r="E816" s="195" t="n">
        <v>45500</v>
      </c>
      <c r="F816" s="195" t="n">
        <v>45500</v>
      </c>
    </row>
    <row ht="89.25" outlineLevel="0" r="817">
      <c r="A817" s="193" t="s">
        <v>1320</v>
      </c>
      <c r="B817" s="194" t="s">
        <v>1321</v>
      </c>
      <c r="C817" s="194" t="s">
        <v>851</v>
      </c>
      <c r="D817" s="194" t="s">
        <v>851</v>
      </c>
      <c r="E817" s="195" t="n">
        <v>30000</v>
      </c>
      <c r="F817" s="195" t="n">
        <v>30000</v>
      </c>
    </row>
    <row ht="38.25" outlineLevel="0" r="818">
      <c r="A818" s="193" t="s">
        <v>1120</v>
      </c>
      <c r="B818" s="194" t="s">
        <v>1321</v>
      </c>
      <c r="C818" s="194" t="s">
        <v>1121</v>
      </c>
      <c r="D818" s="194" t="s">
        <v>851</v>
      </c>
      <c r="E818" s="195" t="n">
        <v>30000</v>
      </c>
      <c r="F818" s="195" t="n">
        <v>30000</v>
      </c>
    </row>
    <row outlineLevel="0" r="819">
      <c r="A819" s="193" t="s">
        <v>1247</v>
      </c>
      <c r="B819" s="194" t="s">
        <v>1321</v>
      </c>
      <c r="C819" s="194" t="s">
        <v>1248</v>
      </c>
      <c r="D819" s="194" t="s">
        <v>851</v>
      </c>
      <c r="E819" s="195" t="n">
        <v>30000</v>
      </c>
      <c r="F819" s="195" t="n">
        <v>30000</v>
      </c>
    </row>
    <row outlineLevel="0" r="820">
      <c r="A820" s="193" t="s">
        <v>1211</v>
      </c>
      <c r="B820" s="194" t="s">
        <v>1321</v>
      </c>
      <c r="C820" s="194" t="s">
        <v>1248</v>
      </c>
      <c r="D820" s="194" t="s">
        <v>1212</v>
      </c>
      <c r="E820" s="195" t="n">
        <v>30000</v>
      </c>
      <c r="F820" s="195" t="n">
        <v>30000</v>
      </c>
    </row>
    <row outlineLevel="0" r="821">
      <c r="A821" s="193" t="s">
        <v>1219</v>
      </c>
      <c r="B821" s="194" t="s">
        <v>1321</v>
      </c>
      <c r="C821" s="194" t="s">
        <v>1248</v>
      </c>
      <c r="D821" s="194" t="s">
        <v>1220</v>
      </c>
      <c r="E821" s="195" t="n">
        <v>30000</v>
      </c>
      <c r="F821" s="195" t="n">
        <v>30000</v>
      </c>
    </row>
    <row ht="38.25" outlineLevel="0" r="822">
      <c r="A822" s="193" t="s">
        <v>1235</v>
      </c>
      <c r="B822" s="194" t="s">
        <v>1236</v>
      </c>
      <c r="C822" s="194" t="s">
        <v>851</v>
      </c>
      <c r="D822" s="194" t="s">
        <v>851</v>
      </c>
      <c r="E822" s="195" t="n">
        <v>18457946</v>
      </c>
      <c r="F822" s="195" t="n">
        <v>18457946</v>
      </c>
    </row>
    <row ht="25.5" outlineLevel="0" r="823">
      <c r="A823" s="193" t="s">
        <v>1237</v>
      </c>
      <c r="B823" s="194" t="s">
        <v>1238</v>
      </c>
      <c r="C823" s="194" t="s">
        <v>851</v>
      </c>
      <c r="D823" s="194" t="s">
        <v>851</v>
      </c>
      <c r="E823" s="195" t="n">
        <v>18270296</v>
      </c>
      <c r="F823" s="195" t="n">
        <v>18270296</v>
      </c>
    </row>
    <row ht="140.25" outlineLevel="0" r="824">
      <c r="A824" s="193" t="s">
        <v>1398</v>
      </c>
      <c r="B824" s="194" t="s">
        <v>1399</v>
      </c>
      <c r="C824" s="194" t="s">
        <v>851</v>
      </c>
      <c r="D824" s="194" t="s">
        <v>851</v>
      </c>
      <c r="E824" s="195" t="n">
        <v>10904296</v>
      </c>
      <c r="F824" s="195" t="n">
        <v>10904296</v>
      </c>
    </row>
    <row ht="38.25" outlineLevel="0" r="825">
      <c r="A825" s="193" t="s">
        <v>1120</v>
      </c>
      <c r="B825" s="194" t="s">
        <v>1399</v>
      </c>
      <c r="C825" s="194" t="s">
        <v>1121</v>
      </c>
      <c r="D825" s="194" t="s">
        <v>851</v>
      </c>
      <c r="E825" s="195" t="n">
        <v>10904296</v>
      </c>
      <c r="F825" s="195" t="n">
        <v>10904296</v>
      </c>
    </row>
    <row outlineLevel="0" r="826">
      <c r="A826" s="193" t="s">
        <v>1247</v>
      </c>
      <c r="B826" s="194" t="s">
        <v>1399</v>
      </c>
      <c r="C826" s="194" t="s">
        <v>1248</v>
      </c>
      <c r="D826" s="194" t="s">
        <v>851</v>
      </c>
      <c r="E826" s="195" t="n">
        <v>10904296</v>
      </c>
      <c r="F826" s="195" t="n">
        <v>10904296</v>
      </c>
    </row>
    <row outlineLevel="0" r="827">
      <c r="A827" s="193" t="s">
        <v>1231</v>
      </c>
      <c r="B827" s="194" t="s">
        <v>1399</v>
      </c>
      <c r="C827" s="194" t="s">
        <v>1248</v>
      </c>
      <c r="D827" s="194" t="s">
        <v>1232</v>
      </c>
      <c r="E827" s="195" t="n">
        <v>10904296</v>
      </c>
      <c r="F827" s="195" t="n">
        <v>10904296</v>
      </c>
    </row>
    <row outlineLevel="0" r="828">
      <c r="A828" s="193" t="s">
        <v>1392</v>
      </c>
      <c r="B828" s="194" t="s">
        <v>1399</v>
      </c>
      <c r="C828" s="194" t="s">
        <v>1248</v>
      </c>
      <c r="D828" s="194" t="s">
        <v>1393</v>
      </c>
      <c r="E828" s="195" t="n">
        <v>10904296</v>
      </c>
      <c r="F828" s="195" t="n">
        <v>10904296</v>
      </c>
    </row>
    <row ht="191.25" outlineLevel="0" r="829">
      <c r="A829" s="193" t="s">
        <v>1400</v>
      </c>
      <c r="B829" s="194" t="s">
        <v>1401</v>
      </c>
      <c r="C829" s="194" t="s">
        <v>851</v>
      </c>
      <c r="D829" s="194" t="s">
        <v>851</v>
      </c>
      <c r="E829" s="195" t="n">
        <v>2475000</v>
      </c>
      <c r="F829" s="195" t="n">
        <v>2475000</v>
      </c>
    </row>
    <row ht="38.25" outlineLevel="0" r="830">
      <c r="A830" s="193" t="s">
        <v>1120</v>
      </c>
      <c r="B830" s="194" t="s">
        <v>1401</v>
      </c>
      <c r="C830" s="194" t="s">
        <v>1121</v>
      </c>
      <c r="D830" s="194" t="s">
        <v>851</v>
      </c>
      <c r="E830" s="195" t="n">
        <v>2475000</v>
      </c>
      <c r="F830" s="195" t="n">
        <v>2475000</v>
      </c>
    </row>
    <row outlineLevel="0" r="831">
      <c r="A831" s="193" t="s">
        <v>1247</v>
      </c>
      <c r="B831" s="194" t="s">
        <v>1401</v>
      </c>
      <c r="C831" s="194" t="s">
        <v>1248</v>
      </c>
      <c r="D831" s="194" t="s">
        <v>851</v>
      </c>
      <c r="E831" s="195" t="n">
        <v>2475000</v>
      </c>
      <c r="F831" s="195" t="n">
        <v>2475000</v>
      </c>
    </row>
    <row outlineLevel="0" r="832">
      <c r="A832" s="193" t="s">
        <v>1231</v>
      </c>
      <c r="B832" s="194" t="s">
        <v>1401</v>
      </c>
      <c r="C832" s="194" t="s">
        <v>1248</v>
      </c>
      <c r="D832" s="194" t="s">
        <v>1232</v>
      </c>
      <c r="E832" s="195" t="n">
        <v>2475000</v>
      </c>
      <c r="F832" s="195" t="n">
        <v>2475000</v>
      </c>
    </row>
    <row outlineLevel="0" r="833">
      <c r="A833" s="193" t="s">
        <v>1392</v>
      </c>
      <c r="B833" s="194" t="s">
        <v>1401</v>
      </c>
      <c r="C833" s="194" t="s">
        <v>1248</v>
      </c>
      <c r="D833" s="194" t="s">
        <v>1393</v>
      </c>
      <c r="E833" s="195" t="n">
        <v>2475000</v>
      </c>
      <c r="F833" s="195" t="n">
        <v>2475000</v>
      </c>
    </row>
    <row ht="140.25" outlineLevel="0" r="834">
      <c r="A834" s="193" t="s">
        <v>1402</v>
      </c>
      <c r="B834" s="194" t="s">
        <v>1403</v>
      </c>
      <c r="C834" s="194" t="s">
        <v>851</v>
      </c>
      <c r="D834" s="194" t="s">
        <v>851</v>
      </c>
      <c r="E834" s="195" t="n">
        <v>50000</v>
      </c>
      <c r="F834" s="195" t="n">
        <v>50000</v>
      </c>
    </row>
    <row ht="38.25" outlineLevel="0" r="835">
      <c r="A835" s="193" t="s">
        <v>1120</v>
      </c>
      <c r="B835" s="194" t="s">
        <v>1403</v>
      </c>
      <c r="C835" s="194" t="s">
        <v>1121</v>
      </c>
      <c r="D835" s="194" t="s">
        <v>851</v>
      </c>
      <c r="E835" s="195" t="n">
        <v>50000</v>
      </c>
      <c r="F835" s="195" t="n">
        <v>50000</v>
      </c>
    </row>
    <row outlineLevel="0" r="836">
      <c r="A836" s="193" t="s">
        <v>1247</v>
      </c>
      <c r="B836" s="194" t="s">
        <v>1403</v>
      </c>
      <c r="C836" s="194" t="s">
        <v>1248</v>
      </c>
      <c r="D836" s="194" t="s">
        <v>851</v>
      </c>
      <c r="E836" s="195" t="n">
        <v>50000</v>
      </c>
      <c r="F836" s="195" t="n">
        <v>50000</v>
      </c>
    </row>
    <row outlineLevel="0" r="837">
      <c r="A837" s="193" t="s">
        <v>1231</v>
      </c>
      <c r="B837" s="194" t="s">
        <v>1403</v>
      </c>
      <c r="C837" s="194" t="s">
        <v>1248</v>
      </c>
      <c r="D837" s="194" t="s">
        <v>1232</v>
      </c>
      <c r="E837" s="195" t="n">
        <v>50000</v>
      </c>
      <c r="F837" s="195" t="n">
        <v>50000</v>
      </c>
    </row>
    <row outlineLevel="0" r="838">
      <c r="A838" s="193" t="s">
        <v>1392</v>
      </c>
      <c r="B838" s="194" t="s">
        <v>1403</v>
      </c>
      <c r="C838" s="194" t="s">
        <v>1248</v>
      </c>
      <c r="D838" s="194" t="s">
        <v>1393</v>
      </c>
      <c r="E838" s="195" t="n">
        <v>50000</v>
      </c>
      <c r="F838" s="195" t="n">
        <v>50000</v>
      </c>
    </row>
    <row ht="140.25" outlineLevel="0" r="839">
      <c r="A839" s="193" t="s">
        <v>1404</v>
      </c>
      <c r="B839" s="194" t="s">
        <v>1405</v>
      </c>
      <c r="C839" s="194" t="s">
        <v>851</v>
      </c>
      <c r="D839" s="194" t="s">
        <v>851</v>
      </c>
      <c r="E839" s="195" t="n">
        <v>2920000</v>
      </c>
      <c r="F839" s="195" t="n">
        <v>2920000</v>
      </c>
    </row>
    <row ht="38.25" outlineLevel="0" r="840">
      <c r="A840" s="193" t="s">
        <v>1120</v>
      </c>
      <c r="B840" s="194" t="s">
        <v>1405</v>
      </c>
      <c r="C840" s="194" t="s">
        <v>1121</v>
      </c>
      <c r="D840" s="194" t="s">
        <v>851</v>
      </c>
      <c r="E840" s="195" t="n">
        <v>2920000</v>
      </c>
      <c r="F840" s="195" t="n">
        <v>2920000</v>
      </c>
    </row>
    <row outlineLevel="0" r="841">
      <c r="A841" s="193" t="s">
        <v>1247</v>
      </c>
      <c r="B841" s="194" t="s">
        <v>1405</v>
      </c>
      <c r="C841" s="194" t="s">
        <v>1248</v>
      </c>
      <c r="D841" s="194" t="s">
        <v>851</v>
      </c>
      <c r="E841" s="195" t="n">
        <v>2920000</v>
      </c>
      <c r="F841" s="195" t="n">
        <v>2920000</v>
      </c>
    </row>
    <row outlineLevel="0" r="842">
      <c r="A842" s="193" t="s">
        <v>1231</v>
      </c>
      <c r="B842" s="194" t="s">
        <v>1405</v>
      </c>
      <c r="C842" s="194" t="s">
        <v>1248</v>
      </c>
      <c r="D842" s="194" t="s">
        <v>1232</v>
      </c>
      <c r="E842" s="195" t="n">
        <v>2920000</v>
      </c>
      <c r="F842" s="195" t="n">
        <v>2920000</v>
      </c>
    </row>
    <row outlineLevel="0" r="843">
      <c r="A843" s="193" t="s">
        <v>1392</v>
      </c>
      <c r="B843" s="194" t="s">
        <v>1405</v>
      </c>
      <c r="C843" s="194" t="s">
        <v>1248</v>
      </c>
      <c r="D843" s="194" t="s">
        <v>1393</v>
      </c>
      <c r="E843" s="195" t="n">
        <v>2920000</v>
      </c>
      <c r="F843" s="195" t="n">
        <v>2920000</v>
      </c>
    </row>
    <row ht="153" outlineLevel="0" r="844">
      <c r="A844" s="193" t="s">
        <v>1406</v>
      </c>
      <c r="B844" s="194" t="s">
        <v>1407</v>
      </c>
      <c r="C844" s="194" t="s">
        <v>851</v>
      </c>
      <c r="D844" s="194" t="s">
        <v>851</v>
      </c>
      <c r="E844" s="195" t="n">
        <v>21000</v>
      </c>
      <c r="F844" s="195" t="n">
        <v>21000</v>
      </c>
    </row>
    <row ht="38.25" outlineLevel="0" r="845">
      <c r="A845" s="193" t="s">
        <v>1120</v>
      </c>
      <c r="B845" s="194" t="s">
        <v>1407</v>
      </c>
      <c r="C845" s="194" t="s">
        <v>1121</v>
      </c>
      <c r="D845" s="194" t="s">
        <v>851</v>
      </c>
      <c r="E845" s="195" t="n">
        <v>21000</v>
      </c>
      <c r="F845" s="195" t="n">
        <v>21000</v>
      </c>
    </row>
    <row outlineLevel="0" r="846">
      <c r="A846" s="193" t="s">
        <v>1247</v>
      </c>
      <c r="B846" s="194" t="s">
        <v>1407</v>
      </c>
      <c r="C846" s="194" t="s">
        <v>1248</v>
      </c>
      <c r="D846" s="194" t="s">
        <v>851</v>
      </c>
      <c r="E846" s="195" t="n">
        <v>21000</v>
      </c>
      <c r="F846" s="195" t="n">
        <v>21000</v>
      </c>
    </row>
    <row outlineLevel="0" r="847">
      <c r="A847" s="193" t="s">
        <v>1231</v>
      </c>
      <c r="B847" s="194" t="s">
        <v>1407</v>
      </c>
      <c r="C847" s="194" t="s">
        <v>1248</v>
      </c>
      <c r="D847" s="194" t="s">
        <v>1232</v>
      </c>
      <c r="E847" s="195" t="n">
        <v>21000</v>
      </c>
      <c r="F847" s="195" t="n">
        <v>21000</v>
      </c>
    </row>
    <row outlineLevel="0" r="848">
      <c r="A848" s="193" t="s">
        <v>1392</v>
      </c>
      <c r="B848" s="194" t="s">
        <v>1407</v>
      </c>
      <c r="C848" s="194" t="s">
        <v>1248</v>
      </c>
      <c r="D848" s="194" t="s">
        <v>1393</v>
      </c>
      <c r="E848" s="195" t="n">
        <v>21000</v>
      </c>
      <c r="F848" s="195" t="n">
        <v>21000</v>
      </c>
    </row>
    <row ht="127.5" outlineLevel="0" r="849">
      <c r="A849" s="193" t="s">
        <v>1408</v>
      </c>
      <c r="B849" s="194" t="s">
        <v>1409</v>
      </c>
      <c r="C849" s="194" t="s">
        <v>851</v>
      </c>
      <c r="D849" s="194" t="s">
        <v>851</v>
      </c>
      <c r="E849" s="195" t="n">
        <v>500000</v>
      </c>
      <c r="F849" s="195" t="n">
        <v>500000</v>
      </c>
    </row>
    <row ht="38.25" outlineLevel="0" r="850">
      <c r="A850" s="193" t="s">
        <v>1120</v>
      </c>
      <c r="B850" s="194" t="s">
        <v>1409</v>
      </c>
      <c r="C850" s="194" t="s">
        <v>1121</v>
      </c>
      <c r="D850" s="194" t="s">
        <v>851</v>
      </c>
      <c r="E850" s="195" t="n">
        <v>500000</v>
      </c>
      <c r="F850" s="195" t="n">
        <v>500000</v>
      </c>
    </row>
    <row outlineLevel="0" r="851">
      <c r="A851" s="193" t="s">
        <v>1247</v>
      </c>
      <c r="B851" s="194" t="s">
        <v>1409</v>
      </c>
      <c r="C851" s="194" t="s">
        <v>1248</v>
      </c>
      <c r="D851" s="194" t="s">
        <v>851</v>
      </c>
      <c r="E851" s="195" t="n">
        <v>500000</v>
      </c>
      <c r="F851" s="195" t="n">
        <v>500000</v>
      </c>
    </row>
    <row outlineLevel="0" r="852">
      <c r="A852" s="193" t="s">
        <v>1231</v>
      </c>
      <c r="B852" s="194" t="s">
        <v>1409</v>
      </c>
      <c r="C852" s="194" t="s">
        <v>1248</v>
      </c>
      <c r="D852" s="194" t="s">
        <v>1232</v>
      </c>
      <c r="E852" s="195" t="n">
        <v>500000</v>
      </c>
      <c r="F852" s="195" t="n">
        <v>500000</v>
      </c>
    </row>
    <row outlineLevel="0" r="853">
      <c r="A853" s="193" t="s">
        <v>1392</v>
      </c>
      <c r="B853" s="194" t="s">
        <v>1409</v>
      </c>
      <c r="C853" s="194" t="s">
        <v>1248</v>
      </c>
      <c r="D853" s="194" t="s">
        <v>1393</v>
      </c>
      <c r="E853" s="195" t="n">
        <v>500000</v>
      </c>
      <c r="F853" s="195" t="n">
        <v>500000</v>
      </c>
    </row>
    <row ht="102" outlineLevel="0" r="854">
      <c r="A854" s="193" t="s">
        <v>1412</v>
      </c>
      <c r="B854" s="194" t="s">
        <v>1413</v>
      </c>
      <c r="C854" s="194" t="s">
        <v>851</v>
      </c>
      <c r="D854" s="194" t="s">
        <v>851</v>
      </c>
      <c r="E854" s="195" t="n">
        <v>500000</v>
      </c>
      <c r="F854" s="195" t="n">
        <v>500000</v>
      </c>
    </row>
    <row ht="38.25" outlineLevel="0" r="855">
      <c r="A855" s="193" t="s">
        <v>1120</v>
      </c>
      <c r="B855" s="194" t="s">
        <v>1413</v>
      </c>
      <c r="C855" s="194" t="s">
        <v>1121</v>
      </c>
      <c r="D855" s="194" t="s">
        <v>851</v>
      </c>
      <c r="E855" s="195" t="n">
        <v>500000</v>
      </c>
      <c r="F855" s="195" t="n">
        <v>500000</v>
      </c>
    </row>
    <row outlineLevel="0" r="856">
      <c r="A856" s="193" t="s">
        <v>1247</v>
      </c>
      <c r="B856" s="194" t="s">
        <v>1413</v>
      </c>
      <c r="C856" s="194" t="s">
        <v>1248</v>
      </c>
      <c r="D856" s="194" t="s">
        <v>851</v>
      </c>
      <c r="E856" s="195" t="n">
        <v>500000</v>
      </c>
      <c r="F856" s="195" t="n">
        <v>500000</v>
      </c>
    </row>
    <row outlineLevel="0" r="857">
      <c r="A857" s="193" t="s">
        <v>1231</v>
      </c>
      <c r="B857" s="194" t="s">
        <v>1413</v>
      </c>
      <c r="C857" s="194" t="s">
        <v>1248</v>
      </c>
      <c r="D857" s="194" t="s">
        <v>1232</v>
      </c>
      <c r="E857" s="195" t="n">
        <v>500000</v>
      </c>
      <c r="F857" s="195" t="n">
        <v>500000</v>
      </c>
    </row>
    <row outlineLevel="0" r="858">
      <c r="A858" s="193" t="s">
        <v>1233</v>
      </c>
      <c r="B858" s="194" t="s">
        <v>1413</v>
      </c>
      <c r="C858" s="194" t="s">
        <v>1248</v>
      </c>
      <c r="D858" s="194" t="s">
        <v>1234</v>
      </c>
      <c r="E858" s="195" t="n">
        <v>500000</v>
      </c>
      <c r="F858" s="195" t="n">
        <v>500000</v>
      </c>
    </row>
    <row ht="102" outlineLevel="0" r="859">
      <c r="A859" s="193" t="s">
        <v>1410</v>
      </c>
      <c r="B859" s="194" t="s">
        <v>1411</v>
      </c>
      <c r="C859" s="194" t="s">
        <v>851</v>
      </c>
      <c r="D859" s="194" t="s">
        <v>851</v>
      </c>
      <c r="E859" s="195" t="n">
        <v>900000</v>
      </c>
      <c r="F859" s="195" t="n">
        <v>900000</v>
      </c>
    </row>
    <row ht="38.25" outlineLevel="0" r="860">
      <c r="A860" s="193" t="s">
        <v>1120</v>
      </c>
      <c r="B860" s="194" t="s">
        <v>1411</v>
      </c>
      <c r="C860" s="194" t="s">
        <v>1121</v>
      </c>
      <c r="D860" s="194" t="s">
        <v>851</v>
      </c>
      <c r="E860" s="195" t="n">
        <v>900000</v>
      </c>
      <c r="F860" s="195" t="n">
        <v>900000</v>
      </c>
    </row>
    <row outlineLevel="0" r="861">
      <c r="A861" s="193" t="s">
        <v>1247</v>
      </c>
      <c r="B861" s="194" t="s">
        <v>1411</v>
      </c>
      <c r="C861" s="194" t="s">
        <v>1248</v>
      </c>
      <c r="D861" s="194" t="s">
        <v>851</v>
      </c>
      <c r="E861" s="195" t="n">
        <v>900000</v>
      </c>
      <c r="F861" s="195" t="n">
        <v>900000</v>
      </c>
    </row>
    <row outlineLevel="0" r="862">
      <c r="A862" s="193" t="s">
        <v>1231</v>
      </c>
      <c r="B862" s="194" t="s">
        <v>1411</v>
      </c>
      <c r="C862" s="194" t="s">
        <v>1248</v>
      </c>
      <c r="D862" s="194" t="s">
        <v>1232</v>
      </c>
      <c r="E862" s="195" t="n">
        <v>900000</v>
      </c>
      <c r="F862" s="195" t="n">
        <v>900000</v>
      </c>
    </row>
    <row outlineLevel="0" r="863">
      <c r="A863" s="193" t="s">
        <v>1392</v>
      </c>
      <c r="B863" s="194" t="s">
        <v>1411</v>
      </c>
      <c r="C863" s="194" t="s">
        <v>1248</v>
      </c>
      <c r="D863" s="194" t="s">
        <v>1393</v>
      </c>
      <c r="E863" s="195" t="n">
        <v>900000</v>
      </c>
      <c r="F863" s="195" t="n">
        <v>900000</v>
      </c>
    </row>
    <row ht="25.5" outlineLevel="0" r="864">
      <c r="A864" s="193" t="s">
        <v>1414</v>
      </c>
      <c r="B864" s="194" t="s">
        <v>1415</v>
      </c>
      <c r="C864" s="194" t="s">
        <v>851</v>
      </c>
      <c r="D864" s="194" t="s">
        <v>851</v>
      </c>
      <c r="E864" s="195" t="n">
        <v>187650</v>
      </c>
      <c r="F864" s="195" t="n">
        <v>187650</v>
      </c>
    </row>
    <row ht="102" outlineLevel="0" r="865">
      <c r="A865" s="193" t="s">
        <v>1416</v>
      </c>
      <c r="B865" s="194" t="s">
        <v>1417</v>
      </c>
      <c r="C865" s="194" t="s">
        <v>851</v>
      </c>
      <c r="D865" s="194" t="s">
        <v>851</v>
      </c>
      <c r="E865" s="195" t="n">
        <v>187650</v>
      </c>
      <c r="F865" s="195" t="n">
        <v>187650</v>
      </c>
    </row>
    <row ht="38.25" outlineLevel="0" r="866">
      <c r="A866" s="193" t="s">
        <v>1120</v>
      </c>
      <c r="B866" s="194" t="s">
        <v>1417</v>
      </c>
      <c r="C866" s="194" t="s">
        <v>1121</v>
      </c>
      <c r="D866" s="194" t="s">
        <v>851</v>
      </c>
      <c r="E866" s="195" t="n">
        <v>187650</v>
      </c>
      <c r="F866" s="195" t="n">
        <v>187650</v>
      </c>
    </row>
    <row outlineLevel="0" r="867">
      <c r="A867" s="193" t="s">
        <v>1247</v>
      </c>
      <c r="B867" s="194" t="s">
        <v>1417</v>
      </c>
      <c r="C867" s="194" t="s">
        <v>1248</v>
      </c>
      <c r="D867" s="194" t="s">
        <v>851</v>
      </c>
      <c r="E867" s="195" t="n">
        <v>187650</v>
      </c>
      <c r="F867" s="195" t="n">
        <v>187650</v>
      </c>
    </row>
    <row outlineLevel="0" r="868">
      <c r="A868" s="193" t="s">
        <v>1231</v>
      </c>
      <c r="B868" s="194" t="s">
        <v>1417</v>
      </c>
      <c r="C868" s="194" t="s">
        <v>1248</v>
      </c>
      <c r="D868" s="194" t="s">
        <v>1232</v>
      </c>
      <c r="E868" s="195" t="n">
        <v>187650</v>
      </c>
      <c r="F868" s="195" t="n">
        <v>187650</v>
      </c>
    </row>
    <row outlineLevel="0" r="869">
      <c r="A869" s="193" t="s">
        <v>1233</v>
      </c>
      <c r="B869" s="194" t="s">
        <v>1417</v>
      </c>
      <c r="C869" s="194" t="s">
        <v>1248</v>
      </c>
      <c r="D869" s="194" t="s">
        <v>1234</v>
      </c>
      <c r="E869" s="195" t="n">
        <v>187650</v>
      </c>
      <c r="F869" s="195" t="n">
        <v>187650</v>
      </c>
    </row>
    <row ht="51" outlineLevel="0" r="870">
      <c r="A870" s="193" t="s">
        <v>1047</v>
      </c>
      <c r="B870" s="194" t="s">
        <v>1048</v>
      </c>
      <c r="C870" s="194" t="s">
        <v>851</v>
      </c>
      <c r="D870" s="194" t="s">
        <v>851</v>
      </c>
      <c r="E870" s="195" t="n">
        <v>2590000</v>
      </c>
      <c r="F870" s="195" t="n">
        <v>2590000</v>
      </c>
    </row>
    <row ht="38.25" outlineLevel="0" r="871">
      <c r="A871" s="193" t="s">
        <v>1049</v>
      </c>
      <c r="B871" s="194" t="s">
        <v>1050</v>
      </c>
      <c r="C871" s="194" t="s">
        <v>851</v>
      </c>
      <c r="D871" s="194" t="s">
        <v>851</v>
      </c>
      <c r="E871" s="195" t="n">
        <v>2587000</v>
      </c>
      <c r="F871" s="195" t="n">
        <v>2587000</v>
      </c>
    </row>
    <row ht="127.5" outlineLevel="0" r="872">
      <c r="A872" s="193" t="s">
        <v>1051</v>
      </c>
      <c r="B872" s="194" t="s">
        <v>1052</v>
      </c>
      <c r="C872" s="194" t="s">
        <v>851</v>
      </c>
      <c r="D872" s="194" t="s">
        <v>851</v>
      </c>
      <c r="E872" s="195" t="n">
        <v>10000</v>
      </c>
      <c r="F872" s="195" t="n">
        <v>10000</v>
      </c>
    </row>
    <row ht="38.25" outlineLevel="0" r="873">
      <c r="A873" s="193" t="s">
        <v>872</v>
      </c>
      <c r="B873" s="194" t="s">
        <v>1052</v>
      </c>
      <c r="C873" s="194" t="s">
        <v>873</v>
      </c>
      <c r="D873" s="194" t="s">
        <v>851</v>
      </c>
      <c r="E873" s="195" t="n">
        <v>10000</v>
      </c>
      <c r="F873" s="195" t="n">
        <v>10000</v>
      </c>
    </row>
    <row ht="38.25" outlineLevel="0" r="874">
      <c r="A874" s="193" t="s">
        <v>874</v>
      </c>
      <c r="B874" s="194" t="s">
        <v>1052</v>
      </c>
      <c r="C874" s="194" t="s">
        <v>875</v>
      </c>
      <c r="D874" s="194" t="s">
        <v>851</v>
      </c>
      <c r="E874" s="195" t="n">
        <v>10000</v>
      </c>
      <c r="F874" s="195" t="n">
        <v>10000</v>
      </c>
    </row>
    <row outlineLevel="0" r="875">
      <c r="A875" s="193" t="s">
        <v>1008</v>
      </c>
      <c r="B875" s="194" t="s">
        <v>1052</v>
      </c>
      <c r="C875" s="194" t="s">
        <v>875</v>
      </c>
      <c r="D875" s="194" t="s">
        <v>1009</v>
      </c>
      <c r="E875" s="195" t="n">
        <v>10000</v>
      </c>
      <c r="F875" s="195" t="n">
        <v>10000</v>
      </c>
    </row>
    <row ht="25.5" outlineLevel="0" r="876">
      <c r="A876" s="193" t="s">
        <v>1045</v>
      </c>
      <c r="B876" s="194" t="s">
        <v>1052</v>
      </c>
      <c r="C876" s="194" t="s">
        <v>875</v>
      </c>
      <c r="D876" s="194" t="s">
        <v>1046</v>
      </c>
      <c r="E876" s="195" t="n">
        <v>10000</v>
      </c>
      <c r="F876" s="195" t="n">
        <v>10000</v>
      </c>
    </row>
    <row ht="140.25" outlineLevel="0" r="877">
      <c r="A877" s="193" t="s">
        <v>1053</v>
      </c>
      <c r="B877" s="194" t="s">
        <v>1054</v>
      </c>
      <c r="C877" s="194" t="s">
        <v>851</v>
      </c>
      <c r="D877" s="194" t="s">
        <v>851</v>
      </c>
      <c r="E877" s="195" t="n">
        <v>2577000</v>
      </c>
      <c r="F877" s="195" t="n">
        <v>2577000</v>
      </c>
    </row>
    <row outlineLevel="0" r="878">
      <c r="A878" s="193" t="s">
        <v>910</v>
      </c>
      <c r="B878" s="194" t="s">
        <v>1054</v>
      </c>
      <c r="C878" s="194" t="s">
        <v>911</v>
      </c>
      <c r="D878" s="194" t="s">
        <v>851</v>
      </c>
      <c r="E878" s="195" t="n">
        <v>2577000</v>
      </c>
      <c r="F878" s="195" t="n">
        <v>2577000</v>
      </c>
    </row>
    <row ht="63.75" outlineLevel="0" r="879">
      <c r="A879" s="193" t="s">
        <v>1034</v>
      </c>
      <c r="B879" s="194" t="s">
        <v>1054</v>
      </c>
      <c r="C879" s="194" t="s">
        <v>87</v>
      </c>
      <c r="D879" s="194" t="s">
        <v>851</v>
      </c>
      <c r="E879" s="195" t="n">
        <v>2577000</v>
      </c>
      <c r="F879" s="195" t="n">
        <v>2577000</v>
      </c>
    </row>
    <row outlineLevel="0" r="880">
      <c r="A880" s="193" t="s">
        <v>1008</v>
      </c>
      <c r="B880" s="194" t="s">
        <v>1054</v>
      </c>
      <c r="C880" s="194" t="s">
        <v>87</v>
      </c>
      <c r="D880" s="194" t="s">
        <v>1009</v>
      </c>
      <c r="E880" s="195" t="n">
        <v>2577000</v>
      </c>
      <c r="F880" s="195" t="n">
        <v>2577000</v>
      </c>
    </row>
    <row ht="25.5" outlineLevel="0" r="881">
      <c r="A881" s="193" t="s">
        <v>1045</v>
      </c>
      <c r="B881" s="194" t="s">
        <v>1054</v>
      </c>
      <c r="C881" s="194" t="s">
        <v>87</v>
      </c>
      <c r="D881" s="194" t="s">
        <v>1046</v>
      </c>
      <c r="E881" s="195" t="n">
        <v>2577000</v>
      </c>
      <c r="F881" s="195" t="n">
        <v>2577000</v>
      </c>
    </row>
    <row ht="38.25" outlineLevel="0" r="882">
      <c r="A882" s="193" t="s">
        <v>1018</v>
      </c>
      <c r="B882" s="194" t="s">
        <v>1061</v>
      </c>
      <c r="C882" s="194" t="s">
        <v>851</v>
      </c>
      <c r="D882" s="194" t="s">
        <v>851</v>
      </c>
      <c r="E882" s="195" t="n">
        <v>3000</v>
      </c>
      <c r="F882" s="195" t="n">
        <v>3000</v>
      </c>
    </row>
    <row ht="127.5" outlineLevel="0" r="883">
      <c r="A883" s="193" t="s">
        <v>1062</v>
      </c>
      <c r="B883" s="194" t="s">
        <v>1063</v>
      </c>
      <c r="C883" s="194" t="s">
        <v>851</v>
      </c>
      <c r="D883" s="194" t="s">
        <v>851</v>
      </c>
      <c r="E883" s="195" t="n">
        <v>3000</v>
      </c>
      <c r="F883" s="195" t="n">
        <v>3000</v>
      </c>
    </row>
    <row ht="38.25" outlineLevel="0" r="884">
      <c r="A884" s="193" t="s">
        <v>872</v>
      </c>
      <c r="B884" s="194" t="s">
        <v>1063</v>
      </c>
      <c r="C884" s="194" t="s">
        <v>873</v>
      </c>
      <c r="D884" s="194" t="s">
        <v>851</v>
      </c>
      <c r="E884" s="195" t="n">
        <v>3000</v>
      </c>
      <c r="F884" s="195" t="n">
        <v>3000</v>
      </c>
    </row>
    <row ht="38.25" outlineLevel="0" r="885">
      <c r="A885" s="193" t="s">
        <v>874</v>
      </c>
      <c r="B885" s="194" t="s">
        <v>1063</v>
      </c>
      <c r="C885" s="194" t="s">
        <v>875</v>
      </c>
      <c r="D885" s="194" t="s">
        <v>851</v>
      </c>
      <c r="E885" s="195" t="n">
        <v>3000</v>
      </c>
      <c r="F885" s="195" t="n">
        <v>3000</v>
      </c>
    </row>
    <row outlineLevel="0" r="886">
      <c r="A886" s="193" t="s">
        <v>1008</v>
      </c>
      <c r="B886" s="194" t="s">
        <v>1063</v>
      </c>
      <c r="C886" s="194" t="s">
        <v>875</v>
      </c>
      <c r="D886" s="194" t="s">
        <v>1009</v>
      </c>
      <c r="E886" s="195" t="n">
        <v>3000</v>
      </c>
      <c r="F886" s="195" t="n">
        <v>3000</v>
      </c>
    </row>
    <row ht="25.5" outlineLevel="0" r="887">
      <c r="A887" s="193" t="s">
        <v>1045</v>
      </c>
      <c r="B887" s="194" t="s">
        <v>1063</v>
      </c>
      <c r="C887" s="194" t="s">
        <v>875</v>
      </c>
      <c r="D887" s="194" t="s">
        <v>1046</v>
      </c>
      <c r="E887" s="195" t="n">
        <v>3000</v>
      </c>
      <c r="F887" s="195" t="n">
        <v>3000</v>
      </c>
    </row>
    <row ht="38.25" outlineLevel="0" r="888">
      <c r="A888" s="193" t="s">
        <v>1028</v>
      </c>
      <c r="B888" s="194" t="s">
        <v>1029</v>
      </c>
      <c r="C888" s="194" t="s">
        <v>851</v>
      </c>
      <c r="D888" s="194" t="s">
        <v>851</v>
      </c>
      <c r="E888" s="195" t="n">
        <v>59540450</v>
      </c>
      <c r="F888" s="195" t="n">
        <v>72542550</v>
      </c>
    </row>
    <row ht="25.5" outlineLevel="0" r="889">
      <c r="A889" s="193" t="s">
        <v>1041</v>
      </c>
      <c r="B889" s="194" t="s">
        <v>1042</v>
      </c>
      <c r="C889" s="194" t="s">
        <v>851</v>
      </c>
      <c r="D889" s="194" t="s">
        <v>851</v>
      </c>
      <c r="E889" s="195" t="n">
        <v>5054050</v>
      </c>
      <c r="F889" s="195" t="n">
        <v>5056150</v>
      </c>
    </row>
    <row ht="63.75" outlineLevel="0" r="890">
      <c r="A890" s="193" t="s">
        <v>1043</v>
      </c>
      <c r="B890" s="194" t="s">
        <v>1044</v>
      </c>
      <c r="C890" s="194" t="s">
        <v>851</v>
      </c>
      <c r="D890" s="194" t="s">
        <v>851</v>
      </c>
      <c r="E890" s="195" t="n">
        <v>153050</v>
      </c>
      <c r="F890" s="195" t="n">
        <v>155150</v>
      </c>
    </row>
    <row ht="38.25" outlineLevel="0" r="891">
      <c r="A891" s="193" t="s">
        <v>872</v>
      </c>
      <c r="B891" s="194" t="s">
        <v>1044</v>
      </c>
      <c r="C891" s="194" t="s">
        <v>873</v>
      </c>
      <c r="D891" s="194" t="s">
        <v>851</v>
      </c>
      <c r="E891" s="195" t="n">
        <v>153050</v>
      </c>
      <c r="F891" s="195" t="n">
        <v>155150</v>
      </c>
    </row>
    <row ht="38.25" outlineLevel="0" r="892">
      <c r="A892" s="193" t="s">
        <v>874</v>
      </c>
      <c r="B892" s="194" t="s">
        <v>1044</v>
      </c>
      <c r="C892" s="194" t="s">
        <v>875</v>
      </c>
      <c r="D892" s="194" t="s">
        <v>851</v>
      </c>
      <c r="E892" s="195" t="n">
        <v>153050</v>
      </c>
      <c r="F892" s="195" t="n">
        <v>155150</v>
      </c>
    </row>
    <row outlineLevel="0" r="893">
      <c r="A893" s="193" t="s">
        <v>1008</v>
      </c>
      <c r="B893" s="194" t="s">
        <v>1044</v>
      </c>
      <c r="C893" s="194" t="s">
        <v>875</v>
      </c>
      <c r="D893" s="194" t="s">
        <v>1009</v>
      </c>
      <c r="E893" s="195" t="n">
        <v>153050</v>
      </c>
      <c r="F893" s="195" t="n">
        <v>155150</v>
      </c>
    </row>
    <row outlineLevel="0" r="894">
      <c r="A894" s="193" t="s">
        <v>1039</v>
      </c>
      <c r="B894" s="194" t="s">
        <v>1044</v>
      </c>
      <c r="C894" s="194" t="s">
        <v>875</v>
      </c>
      <c r="D894" s="194" t="s">
        <v>1040</v>
      </c>
      <c r="E894" s="195" t="n">
        <v>153050</v>
      </c>
      <c r="F894" s="195" t="n">
        <v>155150</v>
      </c>
    </row>
    <row ht="89.25" outlineLevel="0" r="895">
      <c r="A895" s="193" t="s">
        <v>1738</v>
      </c>
      <c r="B895" s="194" t="s">
        <v>1739</v>
      </c>
      <c r="C895" s="194" t="s">
        <v>851</v>
      </c>
      <c r="D895" s="194" t="s">
        <v>851</v>
      </c>
      <c r="E895" s="195" t="n">
        <v>26250</v>
      </c>
      <c r="F895" s="195" t="n">
        <v>26250</v>
      </c>
    </row>
    <row ht="38.25" outlineLevel="0" r="896">
      <c r="A896" s="193" t="s">
        <v>872</v>
      </c>
      <c r="B896" s="194" t="s">
        <v>1739</v>
      </c>
      <c r="C896" s="194" t="s">
        <v>873</v>
      </c>
      <c r="D896" s="194" t="s">
        <v>851</v>
      </c>
      <c r="E896" s="195" t="n">
        <v>26250</v>
      </c>
      <c r="F896" s="195" t="n">
        <v>26250</v>
      </c>
    </row>
    <row ht="38.25" outlineLevel="0" r="897">
      <c r="A897" s="193" t="s">
        <v>874</v>
      </c>
      <c r="B897" s="194" t="s">
        <v>1739</v>
      </c>
      <c r="C897" s="194" t="s">
        <v>875</v>
      </c>
      <c r="D897" s="194" t="s">
        <v>851</v>
      </c>
      <c r="E897" s="195" t="n">
        <v>26250</v>
      </c>
      <c r="F897" s="195" t="n">
        <v>26250</v>
      </c>
    </row>
    <row outlineLevel="0" r="898">
      <c r="A898" s="193" t="s">
        <v>1008</v>
      </c>
      <c r="B898" s="194" t="s">
        <v>1739</v>
      </c>
      <c r="C898" s="194" t="s">
        <v>875</v>
      </c>
      <c r="D898" s="194" t="s">
        <v>1009</v>
      </c>
      <c r="E898" s="195" t="n">
        <v>26250</v>
      </c>
      <c r="F898" s="195" t="n">
        <v>26250</v>
      </c>
    </row>
    <row outlineLevel="0" r="899">
      <c r="A899" s="193" t="s">
        <v>1039</v>
      </c>
      <c r="B899" s="194" t="s">
        <v>1739</v>
      </c>
      <c r="C899" s="194" t="s">
        <v>875</v>
      </c>
      <c r="D899" s="194" t="s">
        <v>1040</v>
      </c>
      <c r="E899" s="195" t="n">
        <v>26250</v>
      </c>
      <c r="F899" s="195" t="n">
        <v>26250</v>
      </c>
    </row>
    <row ht="140.25" outlineLevel="0" r="900">
      <c r="A900" s="193" t="s">
        <v>1692</v>
      </c>
      <c r="B900" s="194" t="s">
        <v>1694</v>
      </c>
      <c r="C900" s="194" t="s">
        <v>851</v>
      </c>
      <c r="D900" s="194" t="s">
        <v>851</v>
      </c>
      <c r="E900" s="195" t="n">
        <v>4874750</v>
      </c>
      <c r="F900" s="195" t="n">
        <v>4874750</v>
      </c>
    </row>
    <row outlineLevel="0" r="901">
      <c r="A901" s="193" t="s">
        <v>1679</v>
      </c>
      <c r="B901" s="194" t="s">
        <v>1694</v>
      </c>
      <c r="C901" s="194" t="s">
        <v>1680</v>
      </c>
      <c r="D901" s="194" t="s">
        <v>851</v>
      </c>
      <c r="E901" s="195" t="n">
        <v>4874750</v>
      </c>
      <c r="F901" s="195" t="n">
        <v>4874750</v>
      </c>
    </row>
    <row outlineLevel="0" r="902">
      <c r="A902" s="193" t="s">
        <v>775</v>
      </c>
      <c r="B902" s="194" t="s">
        <v>1694</v>
      </c>
      <c r="C902" s="194" t="s">
        <v>1691</v>
      </c>
      <c r="D902" s="194" t="s">
        <v>851</v>
      </c>
      <c r="E902" s="195" t="n">
        <v>4874750</v>
      </c>
      <c r="F902" s="195" t="n">
        <v>4874750</v>
      </c>
    </row>
    <row outlineLevel="0" r="903">
      <c r="A903" s="193" t="s">
        <v>1008</v>
      </c>
      <c r="B903" s="194" t="s">
        <v>1694</v>
      </c>
      <c r="C903" s="194" t="s">
        <v>1691</v>
      </c>
      <c r="D903" s="194" t="s">
        <v>1009</v>
      </c>
      <c r="E903" s="195" t="n">
        <v>4874750</v>
      </c>
      <c r="F903" s="195" t="n">
        <v>4874750</v>
      </c>
    </row>
    <row outlineLevel="0" r="904">
      <c r="A904" s="193" t="s">
        <v>1039</v>
      </c>
      <c r="B904" s="194" t="s">
        <v>1694</v>
      </c>
      <c r="C904" s="194" t="s">
        <v>1691</v>
      </c>
      <c r="D904" s="194" t="s">
        <v>1040</v>
      </c>
      <c r="E904" s="195" t="n">
        <v>4874750</v>
      </c>
      <c r="F904" s="195" t="n">
        <v>4874750</v>
      </c>
    </row>
    <row ht="25.5" outlineLevel="0" r="905">
      <c r="A905" s="193" t="s">
        <v>1030</v>
      </c>
      <c r="B905" s="194" t="s">
        <v>1031</v>
      </c>
      <c r="C905" s="194" t="s">
        <v>851</v>
      </c>
      <c r="D905" s="194" t="s">
        <v>851</v>
      </c>
      <c r="E905" s="195" t="n">
        <v>54406400</v>
      </c>
      <c r="F905" s="195" t="n">
        <v>67406400</v>
      </c>
    </row>
    <row ht="89.25" outlineLevel="0" r="906">
      <c r="A906" s="193" t="s">
        <v>1736</v>
      </c>
      <c r="B906" s="194" t="s">
        <v>1737</v>
      </c>
      <c r="C906" s="194" t="s">
        <v>851</v>
      </c>
      <c r="D906" s="194" t="s">
        <v>851</v>
      </c>
      <c r="E906" s="195" t="n">
        <v>406400</v>
      </c>
      <c r="F906" s="195" t="n">
        <v>406400</v>
      </c>
    </row>
    <row outlineLevel="0" r="907">
      <c r="A907" s="193" t="s">
        <v>910</v>
      </c>
      <c r="B907" s="194" t="s">
        <v>1737</v>
      </c>
      <c r="C907" s="194" t="s">
        <v>911</v>
      </c>
      <c r="D907" s="194" t="s">
        <v>851</v>
      </c>
      <c r="E907" s="195" t="n">
        <v>406400</v>
      </c>
      <c r="F907" s="195" t="n">
        <v>406400</v>
      </c>
    </row>
    <row ht="63.75" outlineLevel="0" r="908">
      <c r="A908" s="193" t="s">
        <v>1034</v>
      </c>
      <c r="B908" s="194" t="s">
        <v>1737</v>
      </c>
      <c r="C908" s="194" t="s">
        <v>87</v>
      </c>
      <c r="D908" s="194" t="s">
        <v>851</v>
      </c>
      <c r="E908" s="195" t="n">
        <v>406400</v>
      </c>
      <c r="F908" s="195" t="n">
        <v>406400</v>
      </c>
    </row>
    <row outlineLevel="0" r="909">
      <c r="A909" s="193" t="s">
        <v>1008</v>
      </c>
      <c r="B909" s="194" t="s">
        <v>1737</v>
      </c>
      <c r="C909" s="194" t="s">
        <v>87</v>
      </c>
      <c r="D909" s="194" t="s">
        <v>1009</v>
      </c>
      <c r="E909" s="195" t="n">
        <v>406400</v>
      </c>
      <c r="F909" s="195" t="n">
        <v>406400</v>
      </c>
    </row>
    <row outlineLevel="0" r="910">
      <c r="A910" s="193" t="s">
        <v>1026</v>
      </c>
      <c r="B910" s="194" t="s">
        <v>1737</v>
      </c>
      <c r="C910" s="194" t="s">
        <v>87</v>
      </c>
      <c r="D910" s="194" t="s">
        <v>1027</v>
      </c>
      <c r="E910" s="195" t="n">
        <v>406400</v>
      </c>
      <c r="F910" s="195" t="n">
        <v>406400</v>
      </c>
    </row>
    <row ht="89.25" outlineLevel="0" r="911">
      <c r="A911" s="193" t="s">
        <v>1037</v>
      </c>
      <c r="B911" s="194" t="s">
        <v>1038</v>
      </c>
      <c r="C911" s="194" t="s">
        <v>851</v>
      </c>
      <c r="D911" s="194" t="s">
        <v>851</v>
      </c>
      <c r="E911" s="195" t="n">
        <v>54000000</v>
      </c>
      <c r="F911" s="195" t="n">
        <v>67000000</v>
      </c>
    </row>
    <row outlineLevel="0" r="912">
      <c r="A912" s="193" t="s">
        <v>910</v>
      </c>
      <c r="B912" s="194" t="s">
        <v>1038</v>
      </c>
      <c r="C912" s="194" t="s">
        <v>911</v>
      </c>
      <c r="D912" s="194" t="s">
        <v>851</v>
      </c>
      <c r="E912" s="195" t="n">
        <v>54000000</v>
      </c>
      <c r="F912" s="195" t="n">
        <v>67000000</v>
      </c>
    </row>
    <row ht="63.75" outlineLevel="0" r="913">
      <c r="A913" s="193" t="s">
        <v>1034</v>
      </c>
      <c r="B913" s="194" t="s">
        <v>1038</v>
      </c>
      <c r="C913" s="194" t="s">
        <v>87</v>
      </c>
      <c r="D913" s="194" t="s">
        <v>851</v>
      </c>
      <c r="E913" s="195" t="n">
        <v>54000000</v>
      </c>
      <c r="F913" s="195" t="n">
        <v>67000000</v>
      </c>
    </row>
    <row outlineLevel="0" r="914">
      <c r="A914" s="193" t="s">
        <v>1008</v>
      </c>
      <c r="B914" s="194" t="s">
        <v>1038</v>
      </c>
      <c r="C914" s="194" t="s">
        <v>87</v>
      </c>
      <c r="D914" s="194" t="s">
        <v>1009</v>
      </c>
      <c r="E914" s="195" t="n">
        <v>54000000</v>
      </c>
      <c r="F914" s="195" t="n">
        <v>67000000</v>
      </c>
    </row>
    <row outlineLevel="0" r="915">
      <c r="A915" s="193" t="s">
        <v>1026</v>
      </c>
      <c r="B915" s="194" t="s">
        <v>1038</v>
      </c>
      <c r="C915" s="194" t="s">
        <v>87</v>
      </c>
      <c r="D915" s="194" t="s">
        <v>1027</v>
      </c>
      <c r="E915" s="195" t="n">
        <v>54000000</v>
      </c>
      <c r="F915" s="195" t="n">
        <v>67000000</v>
      </c>
    </row>
    <row ht="25.5" outlineLevel="0" r="916">
      <c r="A916" s="193" t="s">
        <v>1522</v>
      </c>
      <c r="B916" s="194" t="s">
        <v>1523</v>
      </c>
      <c r="C916" s="194" t="s">
        <v>851</v>
      </c>
      <c r="D916" s="194" t="s">
        <v>851</v>
      </c>
      <c r="E916" s="195" t="n">
        <v>80000</v>
      </c>
      <c r="F916" s="195" t="n">
        <v>80000</v>
      </c>
    </row>
    <row ht="76.5" outlineLevel="0" r="917">
      <c r="A917" s="193" t="s">
        <v>1556</v>
      </c>
      <c r="B917" s="194" t="s">
        <v>1557</v>
      </c>
      <c r="C917" s="194" t="s">
        <v>851</v>
      </c>
      <c r="D917" s="194" t="s">
        <v>851</v>
      </c>
      <c r="E917" s="195" t="n">
        <v>80000</v>
      </c>
      <c r="F917" s="195" t="n">
        <v>80000</v>
      </c>
    </row>
    <row ht="38.25" outlineLevel="0" r="918">
      <c r="A918" s="193" t="s">
        <v>1120</v>
      </c>
      <c r="B918" s="194" t="s">
        <v>1557</v>
      </c>
      <c r="C918" s="194" t="s">
        <v>1121</v>
      </c>
      <c r="D918" s="194" t="s">
        <v>851</v>
      </c>
      <c r="E918" s="195" t="n">
        <v>80000</v>
      </c>
      <c r="F918" s="195" t="n">
        <v>80000</v>
      </c>
    </row>
    <row outlineLevel="0" r="919">
      <c r="A919" s="193" t="s">
        <v>1247</v>
      </c>
      <c r="B919" s="194" t="s">
        <v>1557</v>
      </c>
      <c r="C919" s="194" t="s">
        <v>1248</v>
      </c>
      <c r="D919" s="194" t="s">
        <v>851</v>
      </c>
      <c r="E919" s="195" t="n">
        <v>80000</v>
      </c>
      <c r="F919" s="195" t="n">
        <v>80000</v>
      </c>
    </row>
    <row outlineLevel="0" r="920">
      <c r="A920" s="193" t="s">
        <v>1211</v>
      </c>
      <c r="B920" s="194" t="s">
        <v>1557</v>
      </c>
      <c r="C920" s="194" t="s">
        <v>1248</v>
      </c>
      <c r="D920" s="194" t="s">
        <v>1212</v>
      </c>
      <c r="E920" s="195" t="n">
        <v>80000</v>
      </c>
      <c r="F920" s="195" t="n">
        <v>80000</v>
      </c>
    </row>
    <row outlineLevel="0" r="921">
      <c r="A921" s="193" t="s">
        <v>1243</v>
      </c>
      <c r="B921" s="194" t="s">
        <v>1557</v>
      </c>
      <c r="C921" s="194" t="s">
        <v>1248</v>
      </c>
      <c r="D921" s="194" t="s">
        <v>1244</v>
      </c>
      <c r="E921" s="195" t="n">
        <v>80000</v>
      </c>
      <c r="F921" s="195" t="n">
        <v>80000</v>
      </c>
    </row>
    <row ht="38.25" outlineLevel="0" r="922">
      <c r="A922" s="193" t="s">
        <v>1168</v>
      </c>
      <c r="B922" s="194" t="s">
        <v>1169</v>
      </c>
      <c r="C922" s="194" t="s">
        <v>851</v>
      </c>
      <c r="D922" s="194" t="s">
        <v>851</v>
      </c>
      <c r="E922" s="195" t="n">
        <v>960000</v>
      </c>
      <c r="F922" s="195" t="n">
        <v>960000</v>
      </c>
    </row>
    <row ht="38.25" outlineLevel="0" r="923">
      <c r="A923" s="193" t="s">
        <v>1427</v>
      </c>
      <c r="B923" s="194" t="s">
        <v>1428</v>
      </c>
      <c r="C923" s="194" t="s">
        <v>851</v>
      </c>
      <c r="D923" s="194" t="s">
        <v>851</v>
      </c>
      <c r="E923" s="195" t="n">
        <v>960000</v>
      </c>
      <c r="F923" s="195" t="n">
        <v>960000</v>
      </c>
    </row>
    <row ht="89.25" outlineLevel="0" r="924">
      <c r="A924" s="193" t="s">
        <v>1429</v>
      </c>
      <c r="B924" s="194" t="s">
        <v>1430</v>
      </c>
      <c r="C924" s="194" t="s">
        <v>851</v>
      </c>
      <c r="D924" s="194" t="s">
        <v>851</v>
      </c>
      <c r="E924" s="195" t="n">
        <v>960000</v>
      </c>
      <c r="F924" s="195" t="n">
        <v>960000</v>
      </c>
    </row>
    <row ht="25.5" outlineLevel="0" r="925">
      <c r="A925" s="193" t="s">
        <v>969</v>
      </c>
      <c r="B925" s="194" t="s">
        <v>1430</v>
      </c>
      <c r="C925" s="194" t="s">
        <v>970</v>
      </c>
      <c r="D925" s="194" t="s">
        <v>851</v>
      </c>
      <c r="E925" s="195" t="n">
        <v>960000</v>
      </c>
      <c r="F925" s="195" t="n">
        <v>960000</v>
      </c>
    </row>
    <row outlineLevel="0" r="926">
      <c r="A926" s="193" t="s">
        <v>1431</v>
      </c>
      <c r="B926" s="194" t="s">
        <v>1430</v>
      </c>
      <c r="C926" s="194" t="s">
        <v>1432</v>
      </c>
      <c r="D926" s="194" t="s">
        <v>851</v>
      </c>
      <c r="E926" s="195" t="n">
        <v>960000</v>
      </c>
      <c r="F926" s="195" t="n">
        <v>960000</v>
      </c>
    </row>
    <row ht="25.5" outlineLevel="0" r="927">
      <c r="A927" s="193" t="s">
        <v>1068</v>
      </c>
      <c r="B927" s="194" t="s">
        <v>1430</v>
      </c>
      <c r="C927" s="194" t="s">
        <v>1432</v>
      </c>
      <c r="D927" s="194" t="s">
        <v>1069</v>
      </c>
      <c r="E927" s="195" t="n">
        <v>960000</v>
      </c>
      <c r="F927" s="195" t="n">
        <v>960000</v>
      </c>
    </row>
    <row outlineLevel="0" r="928">
      <c r="A928" s="193" t="s">
        <v>1166</v>
      </c>
      <c r="B928" s="194" t="s">
        <v>1430</v>
      </c>
      <c r="C928" s="194" t="s">
        <v>1432</v>
      </c>
      <c r="D928" s="194" t="s">
        <v>1167</v>
      </c>
      <c r="E928" s="195" t="n">
        <v>960000</v>
      </c>
      <c r="F928" s="195" t="n">
        <v>960000</v>
      </c>
    </row>
    <row ht="38.25" outlineLevel="0" r="929">
      <c r="A929" s="193" t="s">
        <v>1643</v>
      </c>
      <c r="B929" s="194" t="s">
        <v>1644</v>
      </c>
      <c r="C929" s="194" t="s">
        <v>851</v>
      </c>
      <c r="D929" s="194" t="s">
        <v>851</v>
      </c>
      <c r="E929" s="195" t="n">
        <v>107097878</v>
      </c>
      <c r="F929" s="195" t="n">
        <v>107306678</v>
      </c>
    </row>
    <row ht="76.5" outlineLevel="0" r="930">
      <c r="A930" s="193" t="s">
        <v>1675</v>
      </c>
      <c r="B930" s="194" t="s">
        <v>1676</v>
      </c>
      <c r="C930" s="194" t="s">
        <v>851</v>
      </c>
      <c r="D930" s="194" t="s">
        <v>851</v>
      </c>
      <c r="E930" s="195" t="n">
        <v>86901000</v>
      </c>
      <c r="F930" s="195" t="n">
        <v>87109800</v>
      </c>
    </row>
    <row ht="140.25" outlineLevel="0" r="931">
      <c r="A931" s="193" t="s">
        <v>1687</v>
      </c>
      <c r="B931" s="194" t="s">
        <v>1688</v>
      </c>
      <c r="C931" s="194" t="s">
        <v>851</v>
      </c>
      <c r="D931" s="194" t="s">
        <v>851</v>
      </c>
      <c r="E931" s="195" t="n">
        <v>5633700</v>
      </c>
      <c r="F931" s="195" t="n">
        <v>5842500</v>
      </c>
    </row>
    <row outlineLevel="0" r="932">
      <c r="A932" s="193" t="s">
        <v>1679</v>
      </c>
      <c r="B932" s="194" t="s">
        <v>1688</v>
      </c>
      <c r="C932" s="194" t="s">
        <v>1680</v>
      </c>
      <c r="D932" s="194" t="s">
        <v>851</v>
      </c>
      <c r="E932" s="195" t="n">
        <v>5633700</v>
      </c>
      <c r="F932" s="195" t="n">
        <v>5842500</v>
      </c>
    </row>
    <row outlineLevel="0" r="933">
      <c r="A933" s="193" t="s">
        <v>1681</v>
      </c>
      <c r="B933" s="194" t="s">
        <v>1688</v>
      </c>
      <c r="C933" s="194" t="s">
        <v>1682</v>
      </c>
      <c r="D933" s="194" t="s">
        <v>851</v>
      </c>
      <c r="E933" s="195" t="n">
        <v>5633700</v>
      </c>
      <c r="F933" s="195" t="n">
        <v>5842500</v>
      </c>
    </row>
    <row outlineLevel="0" r="934">
      <c r="A934" s="193" t="s">
        <v>1683</v>
      </c>
      <c r="B934" s="194" t="s">
        <v>1688</v>
      </c>
      <c r="C934" s="194" t="s">
        <v>1682</v>
      </c>
      <c r="D934" s="194" t="s">
        <v>1684</v>
      </c>
      <c r="E934" s="195" t="n">
        <v>5633700</v>
      </c>
      <c r="F934" s="195" t="n">
        <v>5842500</v>
      </c>
    </row>
    <row ht="25.5" outlineLevel="0" r="935">
      <c r="A935" s="193" t="s">
        <v>1685</v>
      </c>
      <c r="B935" s="194" t="s">
        <v>1688</v>
      </c>
      <c r="C935" s="194" t="s">
        <v>1682</v>
      </c>
      <c r="D935" s="194" t="s">
        <v>1686</v>
      </c>
      <c r="E935" s="195" t="n">
        <v>5633700</v>
      </c>
      <c r="F935" s="195" t="n">
        <v>5842500</v>
      </c>
    </row>
    <row ht="165.75" outlineLevel="0" r="936">
      <c r="A936" s="193" t="s">
        <v>1677</v>
      </c>
      <c r="B936" s="194" t="s">
        <v>1678</v>
      </c>
      <c r="C936" s="194" t="s">
        <v>851</v>
      </c>
      <c r="D936" s="194" t="s">
        <v>851</v>
      </c>
      <c r="E936" s="195" t="n">
        <v>302500</v>
      </c>
      <c r="F936" s="195" t="n">
        <v>302500</v>
      </c>
    </row>
    <row outlineLevel="0" r="937">
      <c r="A937" s="193" t="s">
        <v>1679</v>
      </c>
      <c r="B937" s="194" t="s">
        <v>1678</v>
      </c>
      <c r="C937" s="194" t="s">
        <v>1680</v>
      </c>
      <c r="D937" s="194" t="s">
        <v>851</v>
      </c>
      <c r="E937" s="195" t="n">
        <v>302500</v>
      </c>
      <c r="F937" s="195" t="n">
        <v>302500</v>
      </c>
    </row>
    <row outlineLevel="0" r="938">
      <c r="A938" s="193" t="s">
        <v>1681</v>
      </c>
      <c r="B938" s="194" t="s">
        <v>1678</v>
      </c>
      <c r="C938" s="194" t="s">
        <v>1682</v>
      </c>
      <c r="D938" s="194" t="s">
        <v>851</v>
      </c>
      <c r="E938" s="195" t="n">
        <v>302500</v>
      </c>
      <c r="F938" s="195" t="n">
        <v>302500</v>
      </c>
    </row>
    <row outlineLevel="0" r="939">
      <c r="A939" s="193" t="s">
        <v>852</v>
      </c>
      <c r="B939" s="194" t="s">
        <v>1678</v>
      </c>
      <c r="C939" s="194" t="s">
        <v>1682</v>
      </c>
      <c r="D939" s="194" t="s">
        <v>853</v>
      </c>
      <c r="E939" s="195" t="n">
        <v>302500</v>
      </c>
      <c r="F939" s="195" t="n">
        <v>302500</v>
      </c>
    </row>
    <row outlineLevel="0" r="940">
      <c r="A940" s="193" t="s">
        <v>950</v>
      </c>
      <c r="B940" s="194" t="s">
        <v>1678</v>
      </c>
      <c r="C940" s="194" t="s">
        <v>1682</v>
      </c>
      <c r="D940" s="194" t="s">
        <v>951</v>
      </c>
      <c r="E940" s="195" t="n">
        <v>302500</v>
      </c>
      <c r="F940" s="195" t="n">
        <v>302500</v>
      </c>
    </row>
    <row ht="178.5" outlineLevel="0" r="941">
      <c r="A941" s="193" t="s">
        <v>1711</v>
      </c>
      <c r="B941" s="194" t="s">
        <v>1712</v>
      </c>
      <c r="C941" s="194" t="s">
        <v>851</v>
      </c>
      <c r="D941" s="194" t="s">
        <v>851</v>
      </c>
      <c r="E941" s="195" t="n">
        <v>37664800</v>
      </c>
      <c r="F941" s="195" t="n">
        <v>37664800</v>
      </c>
    </row>
    <row outlineLevel="0" r="942">
      <c r="A942" s="193" t="s">
        <v>1679</v>
      </c>
      <c r="B942" s="194" t="s">
        <v>1712</v>
      </c>
      <c r="C942" s="194" t="s">
        <v>1680</v>
      </c>
      <c r="D942" s="194" t="s">
        <v>851</v>
      </c>
      <c r="E942" s="195" t="n">
        <v>37664800</v>
      </c>
      <c r="F942" s="195" t="n">
        <v>37664800</v>
      </c>
    </row>
    <row outlineLevel="0" r="943">
      <c r="A943" s="193" t="s">
        <v>1713</v>
      </c>
      <c r="B943" s="194" t="s">
        <v>1712</v>
      </c>
      <c r="C943" s="194" t="s">
        <v>1714</v>
      </c>
      <c r="D943" s="194" t="s">
        <v>851</v>
      </c>
      <c r="E943" s="195" t="n">
        <v>37664800</v>
      </c>
      <c r="F943" s="195" t="n">
        <v>37664800</v>
      </c>
    </row>
    <row ht="51" outlineLevel="0" r="944">
      <c r="A944" s="193" t="s">
        <v>1707</v>
      </c>
      <c r="B944" s="194" t="s">
        <v>1712</v>
      </c>
      <c r="C944" s="194" t="s">
        <v>1714</v>
      </c>
      <c r="D944" s="194" t="s">
        <v>1708</v>
      </c>
      <c r="E944" s="195" t="n">
        <v>37664800</v>
      </c>
      <c r="F944" s="195" t="n">
        <v>37664800</v>
      </c>
    </row>
    <row ht="51" outlineLevel="0" r="945">
      <c r="A945" s="193" t="s">
        <v>1709</v>
      </c>
      <c r="B945" s="194" t="s">
        <v>1712</v>
      </c>
      <c r="C945" s="194" t="s">
        <v>1714</v>
      </c>
      <c r="D945" s="194" t="s">
        <v>1710</v>
      </c>
      <c r="E945" s="195" t="n">
        <v>37664800</v>
      </c>
      <c r="F945" s="195" t="n">
        <v>37664800</v>
      </c>
    </row>
    <row ht="140.25" outlineLevel="0" r="946">
      <c r="A946" s="193" t="s">
        <v>1726</v>
      </c>
      <c r="B946" s="194" t="s">
        <v>1727</v>
      </c>
      <c r="C946" s="194" t="s">
        <v>851</v>
      </c>
      <c r="D946" s="194" t="s">
        <v>851</v>
      </c>
      <c r="E946" s="195" t="n">
        <v>18140000</v>
      </c>
      <c r="F946" s="195" t="n">
        <v>18140000</v>
      </c>
    </row>
    <row outlineLevel="0" r="947">
      <c r="A947" s="193" t="s">
        <v>1679</v>
      </c>
      <c r="B947" s="194" t="s">
        <v>1727</v>
      </c>
      <c r="C947" s="194" t="s">
        <v>1680</v>
      </c>
      <c r="D947" s="194" t="s">
        <v>851</v>
      </c>
      <c r="E947" s="195" t="n">
        <v>18140000</v>
      </c>
      <c r="F947" s="195" t="n">
        <v>18140000</v>
      </c>
    </row>
    <row outlineLevel="0" r="948">
      <c r="A948" s="193" t="s">
        <v>775</v>
      </c>
      <c r="B948" s="194" t="s">
        <v>1727</v>
      </c>
      <c r="C948" s="194" t="s">
        <v>1691</v>
      </c>
      <c r="D948" s="194" t="s">
        <v>851</v>
      </c>
      <c r="E948" s="195" t="n">
        <v>18140000</v>
      </c>
      <c r="F948" s="195" t="n">
        <v>18140000</v>
      </c>
    </row>
    <row ht="51" outlineLevel="0" r="949">
      <c r="A949" s="193" t="s">
        <v>1707</v>
      </c>
      <c r="B949" s="194" t="s">
        <v>1727</v>
      </c>
      <c r="C949" s="194" t="s">
        <v>1691</v>
      </c>
      <c r="D949" s="194" t="s">
        <v>1708</v>
      </c>
      <c r="E949" s="195" t="n">
        <v>18140000</v>
      </c>
      <c r="F949" s="195" t="n">
        <v>18140000</v>
      </c>
    </row>
    <row ht="25.5" outlineLevel="0" r="950">
      <c r="A950" s="193" t="s">
        <v>1718</v>
      </c>
      <c r="B950" s="194" t="s">
        <v>1727</v>
      </c>
      <c r="C950" s="194" t="s">
        <v>1691</v>
      </c>
      <c r="D950" s="194" t="s">
        <v>1719</v>
      </c>
      <c r="E950" s="195" t="n">
        <v>18140000</v>
      </c>
      <c r="F950" s="195" t="n">
        <v>18140000</v>
      </c>
    </row>
    <row ht="127.5" outlineLevel="0" r="951">
      <c r="A951" s="193" t="s">
        <v>1716</v>
      </c>
      <c r="B951" s="194" t="s">
        <v>1717</v>
      </c>
      <c r="C951" s="194" t="s">
        <v>851</v>
      </c>
      <c r="D951" s="194" t="s">
        <v>851</v>
      </c>
      <c r="E951" s="195" t="n">
        <v>25160000</v>
      </c>
      <c r="F951" s="195" t="n">
        <v>25160000</v>
      </c>
    </row>
    <row outlineLevel="0" r="952">
      <c r="A952" s="193" t="s">
        <v>1679</v>
      </c>
      <c r="B952" s="194" t="s">
        <v>1717</v>
      </c>
      <c r="C952" s="194" t="s">
        <v>1680</v>
      </c>
      <c r="D952" s="194" t="s">
        <v>851</v>
      </c>
      <c r="E952" s="195" t="n">
        <v>25160000</v>
      </c>
      <c r="F952" s="195" t="n">
        <v>25160000</v>
      </c>
    </row>
    <row outlineLevel="0" r="953">
      <c r="A953" s="193" t="s">
        <v>1713</v>
      </c>
      <c r="B953" s="194" t="s">
        <v>1717</v>
      </c>
      <c r="C953" s="194" t="s">
        <v>1714</v>
      </c>
      <c r="D953" s="194" t="s">
        <v>851</v>
      </c>
      <c r="E953" s="195" t="n">
        <v>25160000</v>
      </c>
      <c r="F953" s="195" t="n">
        <v>25160000</v>
      </c>
    </row>
    <row ht="51" outlineLevel="0" r="954">
      <c r="A954" s="193" t="s">
        <v>1707</v>
      </c>
      <c r="B954" s="194" t="s">
        <v>1717</v>
      </c>
      <c r="C954" s="194" t="s">
        <v>1714</v>
      </c>
      <c r="D954" s="194" t="s">
        <v>1708</v>
      </c>
      <c r="E954" s="195" t="n">
        <v>25160000</v>
      </c>
      <c r="F954" s="195" t="n">
        <v>25160000</v>
      </c>
    </row>
    <row ht="51" outlineLevel="0" r="955">
      <c r="A955" s="193" t="s">
        <v>1709</v>
      </c>
      <c r="B955" s="194" t="s">
        <v>1717</v>
      </c>
      <c r="C955" s="194" t="s">
        <v>1714</v>
      </c>
      <c r="D955" s="194" t="s">
        <v>1710</v>
      </c>
      <c r="E955" s="195" t="n">
        <v>25160000</v>
      </c>
      <c r="F955" s="195" t="n">
        <v>25160000</v>
      </c>
    </row>
    <row ht="25.5" outlineLevel="0" r="956">
      <c r="A956" s="193" t="s">
        <v>1645</v>
      </c>
      <c r="B956" s="194" t="s">
        <v>1646</v>
      </c>
      <c r="C956" s="194" t="s">
        <v>851</v>
      </c>
      <c r="D956" s="194" t="s">
        <v>851</v>
      </c>
      <c r="E956" s="195" t="n">
        <v>20196878</v>
      </c>
      <c r="F956" s="195" t="n">
        <v>20196878</v>
      </c>
    </row>
    <row ht="89.25" outlineLevel="0" r="957">
      <c r="A957" s="193" t="s">
        <v>1653</v>
      </c>
      <c r="B957" s="194" t="s">
        <v>1654</v>
      </c>
      <c r="C957" s="194" t="s">
        <v>851</v>
      </c>
      <c r="D957" s="194" t="s">
        <v>851</v>
      </c>
      <c r="E957" s="195" t="n">
        <v>15857762</v>
      </c>
      <c r="F957" s="195" t="n">
        <v>15857762</v>
      </c>
    </row>
    <row ht="76.5" outlineLevel="0" r="958">
      <c r="A958" s="193" t="s">
        <v>862</v>
      </c>
      <c r="B958" s="194" t="s">
        <v>1654</v>
      </c>
      <c r="C958" s="194" t="s">
        <v>505</v>
      </c>
      <c r="D958" s="194" t="s">
        <v>851</v>
      </c>
      <c r="E958" s="195" t="n">
        <v>14124968</v>
      </c>
      <c r="F958" s="195" t="n">
        <v>14124968</v>
      </c>
    </row>
    <row ht="38.25" outlineLevel="0" r="959">
      <c r="A959" s="193" t="s">
        <v>863</v>
      </c>
      <c r="B959" s="194" t="s">
        <v>1654</v>
      </c>
      <c r="C959" s="194" t="s">
        <v>559</v>
      </c>
      <c r="D959" s="194" t="s">
        <v>851</v>
      </c>
      <c r="E959" s="195" t="n">
        <v>14124968</v>
      </c>
      <c r="F959" s="195" t="n">
        <v>14124968</v>
      </c>
    </row>
    <row outlineLevel="0" r="960">
      <c r="A960" s="193" t="s">
        <v>852</v>
      </c>
      <c r="B960" s="194" t="s">
        <v>1654</v>
      </c>
      <c r="C960" s="194" t="s">
        <v>559</v>
      </c>
      <c r="D960" s="194" t="s">
        <v>853</v>
      </c>
      <c r="E960" s="195" t="n">
        <v>14124968</v>
      </c>
      <c r="F960" s="195" t="n">
        <v>14124968</v>
      </c>
    </row>
    <row ht="51" outlineLevel="0" r="961">
      <c r="A961" s="193" t="s">
        <v>889</v>
      </c>
      <c r="B961" s="194" t="s">
        <v>1654</v>
      </c>
      <c r="C961" s="194" t="s">
        <v>559</v>
      </c>
      <c r="D961" s="194" t="s">
        <v>890</v>
      </c>
      <c r="E961" s="195" t="n">
        <v>14124968</v>
      </c>
      <c r="F961" s="195" t="n">
        <v>14124968</v>
      </c>
    </row>
    <row ht="38.25" outlineLevel="0" r="962">
      <c r="A962" s="193" t="s">
        <v>872</v>
      </c>
      <c r="B962" s="194" t="s">
        <v>1654</v>
      </c>
      <c r="C962" s="194" t="s">
        <v>873</v>
      </c>
      <c r="D962" s="194" t="s">
        <v>851</v>
      </c>
      <c r="E962" s="195" t="n">
        <v>1720294</v>
      </c>
      <c r="F962" s="195" t="n">
        <v>1720294</v>
      </c>
    </row>
    <row ht="38.25" outlineLevel="0" r="963">
      <c r="A963" s="193" t="s">
        <v>874</v>
      </c>
      <c r="B963" s="194" t="s">
        <v>1654</v>
      </c>
      <c r="C963" s="194" t="s">
        <v>875</v>
      </c>
      <c r="D963" s="194" t="s">
        <v>851</v>
      </c>
      <c r="E963" s="195" t="n">
        <v>1720294</v>
      </c>
      <c r="F963" s="195" t="n">
        <v>1720294</v>
      </c>
    </row>
    <row outlineLevel="0" r="964">
      <c r="A964" s="193" t="s">
        <v>852</v>
      </c>
      <c r="B964" s="194" t="s">
        <v>1654</v>
      </c>
      <c r="C964" s="194" t="s">
        <v>875</v>
      </c>
      <c r="D964" s="194" t="s">
        <v>853</v>
      </c>
      <c r="E964" s="195" t="n">
        <v>1720294</v>
      </c>
      <c r="F964" s="195" t="n">
        <v>1720294</v>
      </c>
    </row>
    <row ht="51" outlineLevel="0" r="965">
      <c r="A965" s="193" t="s">
        <v>889</v>
      </c>
      <c r="B965" s="194" t="s">
        <v>1654</v>
      </c>
      <c r="C965" s="194" t="s">
        <v>875</v>
      </c>
      <c r="D965" s="194" t="s">
        <v>890</v>
      </c>
      <c r="E965" s="195" t="n">
        <v>1720294</v>
      </c>
      <c r="F965" s="195" t="n">
        <v>1720294</v>
      </c>
    </row>
    <row outlineLevel="0" r="966">
      <c r="A966" s="193" t="s">
        <v>910</v>
      </c>
      <c r="B966" s="194" t="s">
        <v>1654</v>
      </c>
      <c r="C966" s="194" t="s">
        <v>911</v>
      </c>
      <c r="D966" s="194" t="s">
        <v>851</v>
      </c>
      <c r="E966" s="195" t="n">
        <v>12500</v>
      </c>
      <c r="F966" s="195" t="n">
        <v>12500</v>
      </c>
    </row>
    <row outlineLevel="0" r="967">
      <c r="A967" s="193" t="s">
        <v>912</v>
      </c>
      <c r="B967" s="194" t="s">
        <v>1654</v>
      </c>
      <c r="C967" s="194" t="s">
        <v>913</v>
      </c>
      <c r="D967" s="194" t="s">
        <v>851</v>
      </c>
      <c r="E967" s="195" t="n">
        <v>12500</v>
      </c>
      <c r="F967" s="195" t="n">
        <v>12500</v>
      </c>
    </row>
    <row outlineLevel="0" r="968">
      <c r="A968" s="193" t="s">
        <v>852</v>
      </c>
      <c r="B968" s="194" t="s">
        <v>1654</v>
      </c>
      <c r="C968" s="194" t="s">
        <v>913</v>
      </c>
      <c r="D968" s="194" t="s">
        <v>853</v>
      </c>
      <c r="E968" s="195" t="n">
        <v>12500</v>
      </c>
      <c r="F968" s="195" t="n">
        <v>12500</v>
      </c>
    </row>
    <row ht="51" outlineLevel="0" r="969">
      <c r="A969" s="193" t="s">
        <v>889</v>
      </c>
      <c r="B969" s="194" t="s">
        <v>1654</v>
      </c>
      <c r="C969" s="194" t="s">
        <v>913</v>
      </c>
      <c r="D969" s="194" t="s">
        <v>890</v>
      </c>
      <c r="E969" s="195" t="n">
        <v>12500</v>
      </c>
      <c r="F969" s="195" t="n">
        <v>12500</v>
      </c>
    </row>
    <row ht="127.5" outlineLevel="0" r="970">
      <c r="A970" s="193" t="s">
        <v>1655</v>
      </c>
      <c r="B970" s="194" t="s">
        <v>1656</v>
      </c>
      <c r="C970" s="194" t="s">
        <v>851</v>
      </c>
      <c r="D970" s="194" t="s">
        <v>851</v>
      </c>
      <c r="E970" s="195" t="n">
        <v>704000</v>
      </c>
      <c r="F970" s="195" t="n">
        <v>704000</v>
      </c>
    </row>
    <row ht="76.5" outlineLevel="0" r="971">
      <c r="A971" s="193" t="s">
        <v>862</v>
      </c>
      <c r="B971" s="194" t="s">
        <v>1656</v>
      </c>
      <c r="C971" s="194" t="s">
        <v>505</v>
      </c>
      <c r="D971" s="194" t="s">
        <v>851</v>
      </c>
      <c r="E971" s="195" t="n">
        <v>704000</v>
      </c>
      <c r="F971" s="195" t="n">
        <v>704000</v>
      </c>
    </row>
    <row ht="38.25" outlineLevel="0" r="972">
      <c r="A972" s="193" t="s">
        <v>863</v>
      </c>
      <c r="B972" s="194" t="s">
        <v>1656</v>
      </c>
      <c r="C972" s="194" t="s">
        <v>559</v>
      </c>
      <c r="D972" s="194" t="s">
        <v>851</v>
      </c>
      <c r="E972" s="195" t="n">
        <v>704000</v>
      </c>
      <c r="F972" s="195" t="n">
        <v>704000</v>
      </c>
    </row>
    <row outlineLevel="0" r="973">
      <c r="A973" s="193" t="s">
        <v>852</v>
      </c>
      <c r="B973" s="194" t="s">
        <v>1656</v>
      </c>
      <c r="C973" s="194" t="s">
        <v>559</v>
      </c>
      <c r="D973" s="194" t="s">
        <v>853</v>
      </c>
      <c r="E973" s="195" t="n">
        <v>704000</v>
      </c>
      <c r="F973" s="195" t="n">
        <v>704000</v>
      </c>
    </row>
    <row ht="51" outlineLevel="0" r="974">
      <c r="A974" s="193" t="s">
        <v>889</v>
      </c>
      <c r="B974" s="194" t="s">
        <v>1656</v>
      </c>
      <c r="C974" s="194" t="s">
        <v>559</v>
      </c>
      <c r="D974" s="194" t="s">
        <v>890</v>
      </c>
      <c r="E974" s="195" t="n">
        <v>704000</v>
      </c>
      <c r="F974" s="195" t="n">
        <v>704000</v>
      </c>
    </row>
    <row ht="114.75" outlineLevel="0" r="975">
      <c r="A975" s="193" t="s">
        <v>1657</v>
      </c>
      <c r="B975" s="194" t="s">
        <v>1658</v>
      </c>
      <c r="C975" s="194" t="s">
        <v>851</v>
      </c>
      <c r="D975" s="194" t="s">
        <v>851</v>
      </c>
      <c r="E975" s="195" t="n">
        <v>361140</v>
      </c>
      <c r="F975" s="195" t="n">
        <v>361140</v>
      </c>
    </row>
    <row ht="76.5" outlineLevel="0" r="976">
      <c r="A976" s="193" t="s">
        <v>862</v>
      </c>
      <c r="B976" s="194" t="s">
        <v>1658</v>
      </c>
      <c r="C976" s="194" t="s">
        <v>505</v>
      </c>
      <c r="D976" s="194" t="s">
        <v>851</v>
      </c>
      <c r="E976" s="195" t="n">
        <v>361140</v>
      </c>
      <c r="F976" s="195" t="n">
        <v>361140</v>
      </c>
    </row>
    <row ht="38.25" outlineLevel="0" r="977">
      <c r="A977" s="193" t="s">
        <v>863</v>
      </c>
      <c r="B977" s="194" t="s">
        <v>1658</v>
      </c>
      <c r="C977" s="194" t="s">
        <v>559</v>
      </c>
      <c r="D977" s="194" t="s">
        <v>851</v>
      </c>
      <c r="E977" s="195" t="n">
        <v>361140</v>
      </c>
      <c r="F977" s="195" t="n">
        <v>361140</v>
      </c>
    </row>
    <row outlineLevel="0" r="978">
      <c r="A978" s="193" t="s">
        <v>852</v>
      </c>
      <c r="B978" s="194" t="s">
        <v>1658</v>
      </c>
      <c r="C978" s="194" t="s">
        <v>559</v>
      </c>
      <c r="D978" s="194" t="s">
        <v>853</v>
      </c>
      <c r="E978" s="195" t="n">
        <v>361140</v>
      </c>
      <c r="F978" s="195" t="n">
        <v>361140</v>
      </c>
    </row>
    <row ht="51" outlineLevel="0" r="979">
      <c r="A979" s="193" t="s">
        <v>889</v>
      </c>
      <c r="B979" s="194" t="s">
        <v>1658</v>
      </c>
      <c r="C979" s="194" t="s">
        <v>559</v>
      </c>
      <c r="D979" s="194" t="s">
        <v>890</v>
      </c>
      <c r="E979" s="195" t="n">
        <v>361140</v>
      </c>
      <c r="F979" s="195" t="n">
        <v>361140</v>
      </c>
    </row>
    <row ht="102" outlineLevel="0" r="980">
      <c r="A980" s="193" t="s">
        <v>1659</v>
      </c>
      <c r="B980" s="194" t="s">
        <v>1660</v>
      </c>
      <c r="C980" s="194" t="s">
        <v>851</v>
      </c>
      <c r="D980" s="194" t="s">
        <v>851</v>
      </c>
      <c r="E980" s="195" t="n">
        <v>1682095</v>
      </c>
      <c r="F980" s="195" t="n">
        <v>1682095</v>
      </c>
    </row>
    <row ht="76.5" outlineLevel="0" r="981">
      <c r="A981" s="193" t="s">
        <v>862</v>
      </c>
      <c r="B981" s="194" t="s">
        <v>1660</v>
      </c>
      <c r="C981" s="194" t="s">
        <v>505</v>
      </c>
      <c r="D981" s="194" t="s">
        <v>851</v>
      </c>
      <c r="E981" s="195" t="n">
        <v>1682095</v>
      </c>
      <c r="F981" s="195" t="n">
        <v>1682095</v>
      </c>
    </row>
    <row ht="38.25" outlineLevel="0" r="982">
      <c r="A982" s="193" t="s">
        <v>863</v>
      </c>
      <c r="B982" s="194" t="s">
        <v>1660</v>
      </c>
      <c r="C982" s="194" t="s">
        <v>559</v>
      </c>
      <c r="D982" s="194" t="s">
        <v>851</v>
      </c>
      <c r="E982" s="195" t="n">
        <v>1682095</v>
      </c>
      <c r="F982" s="195" t="n">
        <v>1682095</v>
      </c>
    </row>
    <row outlineLevel="0" r="983">
      <c r="A983" s="193" t="s">
        <v>852</v>
      </c>
      <c r="B983" s="194" t="s">
        <v>1660</v>
      </c>
      <c r="C983" s="194" t="s">
        <v>559</v>
      </c>
      <c r="D983" s="194" t="s">
        <v>853</v>
      </c>
      <c r="E983" s="195" t="n">
        <v>1682095</v>
      </c>
      <c r="F983" s="195" t="n">
        <v>1682095</v>
      </c>
    </row>
    <row ht="51" outlineLevel="0" r="984">
      <c r="A984" s="193" t="s">
        <v>889</v>
      </c>
      <c r="B984" s="194" t="s">
        <v>1660</v>
      </c>
      <c r="C984" s="194" t="s">
        <v>559</v>
      </c>
      <c r="D984" s="194" t="s">
        <v>890</v>
      </c>
      <c r="E984" s="195" t="n">
        <v>1682095</v>
      </c>
      <c r="F984" s="195" t="n">
        <v>1682095</v>
      </c>
    </row>
    <row ht="76.5" outlineLevel="0" r="985">
      <c r="A985" s="193" t="s">
        <v>1661</v>
      </c>
      <c r="B985" s="194" t="s">
        <v>1662</v>
      </c>
      <c r="C985" s="194" t="s">
        <v>851</v>
      </c>
      <c r="D985" s="194" t="s">
        <v>851</v>
      </c>
      <c r="E985" s="195" t="n">
        <v>657685</v>
      </c>
      <c r="F985" s="195" t="n">
        <v>657685</v>
      </c>
    </row>
    <row ht="38.25" outlineLevel="0" r="986">
      <c r="A986" s="193" t="s">
        <v>872</v>
      </c>
      <c r="B986" s="194" t="s">
        <v>1662</v>
      </c>
      <c r="C986" s="194" t="s">
        <v>873</v>
      </c>
      <c r="D986" s="194" t="s">
        <v>851</v>
      </c>
      <c r="E986" s="195" t="n">
        <v>657685</v>
      </c>
      <c r="F986" s="195" t="n">
        <v>657685</v>
      </c>
    </row>
    <row ht="38.25" outlineLevel="0" r="987">
      <c r="A987" s="193" t="s">
        <v>874</v>
      </c>
      <c r="B987" s="194" t="s">
        <v>1662</v>
      </c>
      <c r="C987" s="194" t="s">
        <v>875</v>
      </c>
      <c r="D987" s="194" t="s">
        <v>851</v>
      </c>
      <c r="E987" s="195" t="n">
        <v>657685</v>
      </c>
      <c r="F987" s="195" t="n">
        <v>657685</v>
      </c>
    </row>
    <row outlineLevel="0" r="988">
      <c r="A988" s="193" t="s">
        <v>852</v>
      </c>
      <c r="B988" s="194" t="s">
        <v>1662</v>
      </c>
      <c r="C988" s="194" t="s">
        <v>875</v>
      </c>
      <c r="D988" s="194" t="s">
        <v>853</v>
      </c>
      <c r="E988" s="195" t="n">
        <v>657685</v>
      </c>
      <c r="F988" s="195" t="n">
        <v>657685</v>
      </c>
    </row>
    <row ht="51" outlineLevel="0" r="989">
      <c r="A989" s="193" t="s">
        <v>889</v>
      </c>
      <c r="B989" s="194" t="s">
        <v>1662</v>
      </c>
      <c r="C989" s="194" t="s">
        <v>875</v>
      </c>
      <c r="D989" s="194" t="s">
        <v>890</v>
      </c>
      <c r="E989" s="195" t="n">
        <v>657685</v>
      </c>
      <c r="F989" s="195" t="n">
        <v>657685</v>
      </c>
    </row>
    <row ht="89.25" outlineLevel="0" r="990">
      <c r="A990" s="193" t="s">
        <v>1663</v>
      </c>
      <c r="B990" s="194" t="s">
        <v>1664</v>
      </c>
      <c r="C990" s="194" t="s">
        <v>851</v>
      </c>
      <c r="D990" s="194" t="s">
        <v>851</v>
      </c>
      <c r="E990" s="195" t="n">
        <v>5525</v>
      </c>
      <c r="F990" s="195" t="n">
        <v>5525</v>
      </c>
    </row>
    <row ht="38.25" outlineLevel="0" r="991">
      <c r="A991" s="193" t="s">
        <v>872</v>
      </c>
      <c r="B991" s="194" t="s">
        <v>1664</v>
      </c>
      <c r="C991" s="194" t="s">
        <v>873</v>
      </c>
      <c r="D991" s="194" t="s">
        <v>851</v>
      </c>
      <c r="E991" s="195" t="n">
        <v>5525</v>
      </c>
      <c r="F991" s="195" t="n">
        <v>5525</v>
      </c>
    </row>
    <row ht="38.25" outlineLevel="0" r="992">
      <c r="A992" s="193" t="s">
        <v>874</v>
      </c>
      <c r="B992" s="194" t="s">
        <v>1664</v>
      </c>
      <c r="C992" s="194" t="s">
        <v>875</v>
      </c>
      <c r="D992" s="194" t="s">
        <v>851</v>
      </c>
      <c r="E992" s="195" t="n">
        <v>5525</v>
      </c>
      <c r="F992" s="195" t="n">
        <v>5525</v>
      </c>
    </row>
    <row outlineLevel="0" r="993">
      <c r="A993" s="193" t="s">
        <v>852</v>
      </c>
      <c r="B993" s="194" t="s">
        <v>1664</v>
      </c>
      <c r="C993" s="194" t="s">
        <v>875</v>
      </c>
      <c r="D993" s="194" t="s">
        <v>853</v>
      </c>
      <c r="E993" s="195" t="n">
        <v>5525</v>
      </c>
      <c r="F993" s="195" t="n">
        <v>5525</v>
      </c>
    </row>
    <row ht="51" outlineLevel="0" r="994">
      <c r="A994" s="193" t="s">
        <v>889</v>
      </c>
      <c r="B994" s="194" t="s">
        <v>1664</v>
      </c>
      <c r="C994" s="194" t="s">
        <v>875</v>
      </c>
      <c r="D994" s="194" t="s">
        <v>890</v>
      </c>
      <c r="E994" s="195" t="n">
        <v>5525</v>
      </c>
      <c r="F994" s="195" t="n">
        <v>5525</v>
      </c>
    </row>
    <row ht="63.75" outlineLevel="0" r="995">
      <c r="A995" s="193" t="s">
        <v>1665</v>
      </c>
      <c r="B995" s="194" t="s">
        <v>1666</v>
      </c>
      <c r="C995" s="194" t="s">
        <v>851</v>
      </c>
      <c r="D995" s="194" t="s">
        <v>851</v>
      </c>
      <c r="E995" s="195" t="n">
        <v>225348</v>
      </c>
      <c r="F995" s="195" t="n">
        <v>225348</v>
      </c>
    </row>
    <row ht="38.25" outlineLevel="0" r="996">
      <c r="A996" s="193" t="s">
        <v>872</v>
      </c>
      <c r="B996" s="194" t="s">
        <v>1666</v>
      </c>
      <c r="C996" s="194" t="s">
        <v>873</v>
      </c>
      <c r="D996" s="194" t="s">
        <v>851</v>
      </c>
      <c r="E996" s="195" t="n">
        <v>225348</v>
      </c>
      <c r="F996" s="195" t="n">
        <v>225348</v>
      </c>
    </row>
    <row ht="38.25" outlineLevel="0" r="997">
      <c r="A997" s="193" t="s">
        <v>874</v>
      </c>
      <c r="B997" s="194" t="s">
        <v>1666</v>
      </c>
      <c r="C997" s="194" t="s">
        <v>875</v>
      </c>
      <c r="D997" s="194" t="s">
        <v>851</v>
      </c>
      <c r="E997" s="195" t="n">
        <v>225348</v>
      </c>
      <c r="F997" s="195" t="n">
        <v>225348</v>
      </c>
    </row>
    <row outlineLevel="0" r="998">
      <c r="A998" s="193" t="s">
        <v>852</v>
      </c>
      <c r="B998" s="194" t="s">
        <v>1666</v>
      </c>
      <c r="C998" s="194" t="s">
        <v>875</v>
      </c>
      <c r="D998" s="194" t="s">
        <v>853</v>
      </c>
      <c r="E998" s="195" t="n">
        <v>225348</v>
      </c>
      <c r="F998" s="195" t="n">
        <v>225348</v>
      </c>
    </row>
    <row ht="51" outlineLevel="0" r="999">
      <c r="A999" s="193" t="s">
        <v>889</v>
      </c>
      <c r="B999" s="194" t="s">
        <v>1666</v>
      </c>
      <c r="C999" s="194" t="s">
        <v>875</v>
      </c>
      <c r="D999" s="194" t="s">
        <v>890</v>
      </c>
      <c r="E999" s="195" t="n">
        <v>225348</v>
      </c>
      <c r="F999" s="195" t="n">
        <v>225348</v>
      </c>
    </row>
    <row ht="89.25" outlineLevel="0" r="1000">
      <c r="A1000" s="193" t="s">
        <v>1667</v>
      </c>
      <c r="B1000" s="194" t="s">
        <v>1668</v>
      </c>
      <c r="C1000" s="194" t="s">
        <v>851</v>
      </c>
      <c r="D1000" s="194" t="s">
        <v>851</v>
      </c>
      <c r="E1000" s="195" t="n">
        <v>680323</v>
      </c>
      <c r="F1000" s="195" t="n">
        <v>680323</v>
      </c>
    </row>
    <row ht="76.5" outlineLevel="0" r="1001">
      <c r="A1001" s="193" t="s">
        <v>862</v>
      </c>
      <c r="B1001" s="194" t="s">
        <v>1668</v>
      </c>
      <c r="C1001" s="194" t="s">
        <v>505</v>
      </c>
      <c r="D1001" s="194" t="s">
        <v>851</v>
      </c>
      <c r="E1001" s="195" t="n">
        <v>680323</v>
      </c>
      <c r="F1001" s="195" t="n">
        <v>680323</v>
      </c>
    </row>
    <row ht="38.25" outlineLevel="0" r="1002">
      <c r="A1002" s="193" t="s">
        <v>863</v>
      </c>
      <c r="B1002" s="194" t="s">
        <v>1668</v>
      </c>
      <c r="C1002" s="194" t="s">
        <v>559</v>
      </c>
      <c r="D1002" s="194" t="s">
        <v>851</v>
      </c>
      <c r="E1002" s="195" t="n">
        <v>680323</v>
      </c>
      <c r="F1002" s="195" t="n">
        <v>680323</v>
      </c>
    </row>
    <row outlineLevel="0" r="1003">
      <c r="A1003" s="193" t="s">
        <v>852</v>
      </c>
      <c r="B1003" s="194" t="s">
        <v>1668</v>
      </c>
      <c r="C1003" s="194" t="s">
        <v>559</v>
      </c>
      <c r="D1003" s="194" t="s">
        <v>853</v>
      </c>
      <c r="E1003" s="195" t="n">
        <v>680323</v>
      </c>
      <c r="F1003" s="195" t="n">
        <v>680323</v>
      </c>
    </row>
    <row ht="51" outlineLevel="0" r="1004">
      <c r="A1004" s="193" t="s">
        <v>889</v>
      </c>
      <c r="B1004" s="194" t="s">
        <v>1668</v>
      </c>
      <c r="C1004" s="194" t="s">
        <v>559</v>
      </c>
      <c r="D1004" s="194" t="s">
        <v>890</v>
      </c>
      <c r="E1004" s="195" t="n">
        <v>680323</v>
      </c>
      <c r="F1004" s="195" t="n">
        <v>680323</v>
      </c>
    </row>
    <row ht="127.5" outlineLevel="0" r="1005">
      <c r="A1005" s="193" t="s">
        <v>1669</v>
      </c>
      <c r="B1005" s="194" t="s">
        <v>1670</v>
      </c>
      <c r="C1005" s="194" t="s">
        <v>851</v>
      </c>
      <c r="D1005" s="194" t="s">
        <v>851</v>
      </c>
      <c r="E1005" s="195" t="n">
        <v>23000</v>
      </c>
      <c r="F1005" s="195" t="n">
        <v>23000</v>
      </c>
    </row>
    <row ht="38.25" outlineLevel="0" r="1006">
      <c r="A1006" s="193" t="s">
        <v>872</v>
      </c>
      <c r="B1006" s="194" t="s">
        <v>1670</v>
      </c>
      <c r="C1006" s="194" t="s">
        <v>873</v>
      </c>
      <c r="D1006" s="194" t="s">
        <v>851</v>
      </c>
      <c r="E1006" s="195" t="n">
        <v>23000</v>
      </c>
      <c r="F1006" s="195" t="n">
        <v>23000</v>
      </c>
    </row>
    <row ht="38.25" outlineLevel="0" r="1007">
      <c r="A1007" s="193" t="s">
        <v>874</v>
      </c>
      <c r="B1007" s="194" t="s">
        <v>1670</v>
      </c>
      <c r="C1007" s="194" t="s">
        <v>875</v>
      </c>
      <c r="D1007" s="194" t="s">
        <v>851</v>
      </c>
      <c r="E1007" s="195" t="n">
        <v>23000</v>
      </c>
      <c r="F1007" s="195" t="n">
        <v>23000</v>
      </c>
    </row>
    <row outlineLevel="0" r="1008">
      <c r="A1008" s="193" t="s">
        <v>852</v>
      </c>
      <c r="B1008" s="194" t="s">
        <v>1670</v>
      </c>
      <c r="C1008" s="194" t="s">
        <v>875</v>
      </c>
      <c r="D1008" s="194" t="s">
        <v>853</v>
      </c>
      <c r="E1008" s="195" t="n">
        <v>23000</v>
      </c>
      <c r="F1008" s="195" t="n">
        <v>23000</v>
      </c>
    </row>
    <row ht="51" outlineLevel="0" r="1009">
      <c r="A1009" s="193" t="s">
        <v>889</v>
      </c>
      <c r="B1009" s="194" t="s">
        <v>1670</v>
      </c>
      <c r="C1009" s="194" t="s">
        <v>875</v>
      </c>
      <c r="D1009" s="194" t="s">
        <v>890</v>
      </c>
      <c r="E1009" s="195" t="n">
        <v>23000</v>
      </c>
      <c r="F1009" s="195" t="n">
        <v>23000</v>
      </c>
    </row>
    <row ht="38.25" outlineLevel="0" r="1010">
      <c r="A1010" s="193" t="s">
        <v>1012</v>
      </c>
      <c r="B1010" s="194" t="s">
        <v>1013</v>
      </c>
      <c r="C1010" s="194" t="s">
        <v>851</v>
      </c>
      <c r="D1010" s="194" t="s">
        <v>851</v>
      </c>
      <c r="E1010" s="195" t="n">
        <v>1845200</v>
      </c>
      <c r="F1010" s="195" t="n">
        <v>1845200</v>
      </c>
    </row>
    <row ht="25.5" outlineLevel="0" r="1011">
      <c r="A1011" s="193" t="s">
        <v>1014</v>
      </c>
      <c r="B1011" s="194" t="s">
        <v>1015</v>
      </c>
      <c r="C1011" s="194" t="s">
        <v>851</v>
      </c>
      <c r="D1011" s="194" t="s">
        <v>851</v>
      </c>
      <c r="E1011" s="195" t="n">
        <v>10000</v>
      </c>
      <c r="F1011" s="195" t="n">
        <v>10000</v>
      </c>
    </row>
    <row ht="63.75" outlineLevel="0" r="1012">
      <c r="A1012" s="193" t="s">
        <v>1016</v>
      </c>
      <c r="B1012" s="194" t="s">
        <v>1017</v>
      </c>
      <c r="C1012" s="194" t="s">
        <v>851</v>
      </c>
      <c r="D1012" s="194" t="s">
        <v>851</v>
      </c>
      <c r="E1012" s="195" t="n">
        <v>10000</v>
      </c>
      <c r="F1012" s="195" t="n">
        <v>10000</v>
      </c>
    </row>
    <row ht="38.25" outlineLevel="0" r="1013">
      <c r="A1013" s="193" t="s">
        <v>872</v>
      </c>
      <c r="B1013" s="194" t="s">
        <v>1017</v>
      </c>
      <c r="C1013" s="194" t="s">
        <v>873</v>
      </c>
      <c r="D1013" s="194" t="s">
        <v>851</v>
      </c>
      <c r="E1013" s="195" t="n">
        <v>10000</v>
      </c>
      <c r="F1013" s="195" t="n">
        <v>10000</v>
      </c>
    </row>
    <row ht="38.25" outlineLevel="0" r="1014">
      <c r="A1014" s="193" t="s">
        <v>874</v>
      </c>
      <c r="B1014" s="194" t="s">
        <v>1017</v>
      </c>
      <c r="C1014" s="194" t="s">
        <v>875</v>
      </c>
      <c r="D1014" s="194" t="s">
        <v>851</v>
      </c>
      <c r="E1014" s="195" t="n">
        <v>10000</v>
      </c>
      <c r="F1014" s="195" t="n">
        <v>10000</v>
      </c>
    </row>
    <row outlineLevel="0" r="1015">
      <c r="A1015" s="193" t="s">
        <v>1008</v>
      </c>
      <c r="B1015" s="194" t="s">
        <v>1017</v>
      </c>
      <c r="C1015" s="194" t="s">
        <v>875</v>
      </c>
      <c r="D1015" s="194" t="s">
        <v>1009</v>
      </c>
      <c r="E1015" s="195" t="n">
        <v>10000</v>
      </c>
      <c r="F1015" s="195" t="n">
        <v>10000</v>
      </c>
    </row>
    <row outlineLevel="0" r="1016">
      <c r="A1016" s="193" t="s">
        <v>1010</v>
      </c>
      <c r="B1016" s="194" t="s">
        <v>1017</v>
      </c>
      <c r="C1016" s="194" t="s">
        <v>875</v>
      </c>
      <c r="D1016" s="194" t="s">
        <v>1011</v>
      </c>
      <c r="E1016" s="195" t="n">
        <v>10000</v>
      </c>
      <c r="F1016" s="195" t="n">
        <v>10000</v>
      </c>
    </row>
    <row ht="25.5" outlineLevel="0" r="1017">
      <c r="A1017" s="193" t="s">
        <v>1064</v>
      </c>
      <c r="B1017" s="194" t="s">
        <v>1065</v>
      </c>
      <c r="C1017" s="194" t="s">
        <v>851</v>
      </c>
      <c r="D1017" s="194" t="s">
        <v>851</v>
      </c>
      <c r="E1017" s="195" t="n">
        <v>93000</v>
      </c>
      <c r="F1017" s="195" t="n">
        <v>93000</v>
      </c>
    </row>
    <row ht="89.25" outlineLevel="0" r="1018">
      <c r="A1018" s="193" t="s">
        <v>1066</v>
      </c>
      <c r="B1018" s="194" t="s">
        <v>1067</v>
      </c>
      <c r="C1018" s="194" t="s">
        <v>851</v>
      </c>
      <c r="D1018" s="194" t="s">
        <v>851</v>
      </c>
      <c r="E1018" s="195" t="n">
        <v>93000</v>
      </c>
      <c r="F1018" s="195" t="n">
        <v>93000</v>
      </c>
    </row>
    <row ht="38.25" outlineLevel="0" r="1019">
      <c r="A1019" s="193" t="s">
        <v>872</v>
      </c>
      <c r="B1019" s="194" t="s">
        <v>1067</v>
      </c>
      <c r="C1019" s="194" t="s">
        <v>873</v>
      </c>
      <c r="D1019" s="194" t="s">
        <v>851</v>
      </c>
      <c r="E1019" s="195" t="n">
        <v>93000</v>
      </c>
      <c r="F1019" s="195" t="n">
        <v>93000</v>
      </c>
    </row>
    <row ht="38.25" outlineLevel="0" r="1020">
      <c r="A1020" s="193" t="s">
        <v>874</v>
      </c>
      <c r="B1020" s="194" t="s">
        <v>1067</v>
      </c>
      <c r="C1020" s="194" t="s">
        <v>875</v>
      </c>
      <c r="D1020" s="194" t="s">
        <v>851</v>
      </c>
      <c r="E1020" s="195" t="n">
        <v>93000</v>
      </c>
      <c r="F1020" s="195" t="n">
        <v>93000</v>
      </c>
    </row>
    <row outlineLevel="0" r="1021">
      <c r="A1021" s="193" t="s">
        <v>1008</v>
      </c>
      <c r="B1021" s="194" t="s">
        <v>1067</v>
      </c>
      <c r="C1021" s="194" t="s">
        <v>875</v>
      </c>
      <c r="D1021" s="194" t="s">
        <v>1009</v>
      </c>
      <c r="E1021" s="195" t="n">
        <v>93000</v>
      </c>
      <c r="F1021" s="195" t="n">
        <v>93000</v>
      </c>
    </row>
    <row ht="25.5" outlineLevel="0" r="1022">
      <c r="A1022" s="193" t="s">
        <v>1045</v>
      </c>
      <c r="B1022" s="194" t="s">
        <v>1067</v>
      </c>
      <c r="C1022" s="194" t="s">
        <v>875</v>
      </c>
      <c r="D1022" s="194" t="s">
        <v>1046</v>
      </c>
      <c r="E1022" s="195" t="n">
        <v>93000</v>
      </c>
      <c r="F1022" s="195" t="n">
        <v>93000</v>
      </c>
    </row>
    <row ht="38.25" outlineLevel="0" r="1023">
      <c r="A1023" s="193" t="s">
        <v>1018</v>
      </c>
      <c r="B1023" s="194" t="s">
        <v>1019</v>
      </c>
      <c r="C1023" s="194" t="s">
        <v>851</v>
      </c>
      <c r="D1023" s="194" t="s">
        <v>851</v>
      </c>
      <c r="E1023" s="195" t="n">
        <v>1742200</v>
      </c>
      <c r="F1023" s="195" t="n">
        <v>1742200</v>
      </c>
    </row>
    <row ht="114.75" outlineLevel="0" r="1024">
      <c r="A1024" s="193" t="s">
        <v>1020</v>
      </c>
      <c r="B1024" s="194" t="s">
        <v>1021</v>
      </c>
      <c r="C1024" s="194" t="s">
        <v>851</v>
      </c>
      <c r="D1024" s="194" t="s">
        <v>851</v>
      </c>
      <c r="E1024" s="195" t="n">
        <v>1742200</v>
      </c>
      <c r="F1024" s="195" t="n">
        <v>1742200</v>
      </c>
    </row>
    <row ht="76.5" outlineLevel="0" r="1025">
      <c r="A1025" s="193" t="s">
        <v>862</v>
      </c>
      <c r="B1025" s="194" t="s">
        <v>1021</v>
      </c>
      <c r="C1025" s="194" t="s">
        <v>505</v>
      </c>
      <c r="D1025" s="194" t="s">
        <v>851</v>
      </c>
      <c r="E1025" s="195" t="n">
        <v>1688700</v>
      </c>
      <c r="F1025" s="195" t="n">
        <v>1688700</v>
      </c>
    </row>
    <row ht="38.25" outlineLevel="0" r="1026">
      <c r="A1026" s="193" t="s">
        <v>863</v>
      </c>
      <c r="B1026" s="194" t="s">
        <v>1021</v>
      </c>
      <c r="C1026" s="194" t="s">
        <v>559</v>
      </c>
      <c r="D1026" s="194" t="s">
        <v>851</v>
      </c>
      <c r="E1026" s="195" t="n">
        <v>1688700</v>
      </c>
      <c r="F1026" s="195" t="n">
        <v>1688700</v>
      </c>
    </row>
    <row outlineLevel="0" r="1027">
      <c r="A1027" s="193" t="s">
        <v>1008</v>
      </c>
      <c r="B1027" s="194" t="s">
        <v>1021</v>
      </c>
      <c r="C1027" s="194" t="s">
        <v>559</v>
      </c>
      <c r="D1027" s="194" t="s">
        <v>1009</v>
      </c>
      <c r="E1027" s="195" t="n">
        <v>1688700</v>
      </c>
      <c r="F1027" s="195" t="n">
        <v>1688700</v>
      </c>
    </row>
    <row outlineLevel="0" r="1028">
      <c r="A1028" s="193" t="s">
        <v>1010</v>
      </c>
      <c r="B1028" s="194" t="s">
        <v>1021</v>
      </c>
      <c r="C1028" s="194" t="s">
        <v>559</v>
      </c>
      <c r="D1028" s="194" t="s">
        <v>1011</v>
      </c>
      <c r="E1028" s="195" t="n">
        <v>1688700</v>
      </c>
      <c r="F1028" s="195" t="n">
        <v>1688700</v>
      </c>
    </row>
    <row ht="38.25" outlineLevel="0" r="1029">
      <c r="A1029" s="193" t="s">
        <v>872</v>
      </c>
      <c r="B1029" s="194" t="s">
        <v>1021</v>
      </c>
      <c r="C1029" s="194" t="s">
        <v>873</v>
      </c>
      <c r="D1029" s="194" t="s">
        <v>851</v>
      </c>
      <c r="E1029" s="195" t="n">
        <v>53500</v>
      </c>
      <c r="F1029" s="195" t="n">
        <v>53500</v>
      </c>
    </row>
    <row ht="38.25" outlineLevel="0" r="1030">
      <c r="A1030" s="193" t="s">
        <v>874</v>
      </c>
      <c r="B1030" s="194" t="s">
        <v>1021</v>
      </c>
      <c r="C1030" s="194" t="s">
        <v>875</v>
      </c>
      <c r="D1030" s="194" t="s">
        <v>851</v>
      </c>
      <c r="E1030" s="195" t="n">
        <v>53500</v>
      </c>
      <c r="F1030" s="195" t="n">
        <v>53500</v>
      </c>
    </row>
    <row outlineLevel="0" r="1031">
      <c r="A1031" s="193" t="s">
        <v>1008</v>
      </c>
      <c r="B1031" s="194" t="s">
        <v>1021</v>
      </c>
      <c r="C1031" s="194" t="s">
        <v>875</v>
      </c>
      <c r="D1031" s="194" t="s">
        <v>1009</v>
      </c>
      <c r="E1031" s="195" t="n">
        <v>53500</v>
      </c>
      <c r="F1031" s="195" t="n">
        <v>53500</v>
      </c>
    </row>
    <row outlineLevel="0" r="1032">
      <c r="A1032" s="193" t="s">
        <v>1010</v>
      </c>
      <c r="B1032" s="194" t="s">
        <v>1021</v>
      </c>
      <c r="C1032" s="194" t="s">
        <v>875</v>
      </c>
      <c r="D1032" s="194" t="s">
        <v>1011</v>
      </c>
      <c r="E1032" s="195" t="n">
        <v>53500</v>
      </c>
      <c r="F1032" s="195" t="n">
        <v>53500</v>
      </c>
    </row>
    <row ht="51" outlineLevel="0" r="1033">
      <c r="A1033" s="193" t="s">
        <v>1114</v>
      </c>
      <c r="B1033" s="194" t="s">
        <v>1115</v>
      </c>
      <c r="C1033" s="194" t="s">
        <v>851</v>
      </c>
      <c r="D1033" s="194" t="s">
        <v>851</v>
      </c>
      <c r="E1033" s="195" t="n">
        <v>250000</v>
      </c>
      <c r="F1033" s="195" t="n">
        <v>250000</v>
      </c>
    </row>
    <row ht="38.25" outlineLevel="0" r="1034">
      <c r="A1034" s="193" t="s">
        <v>1116</v>
      </c>
      <c r="B1034" s="194" t="s">
        <v>1117</v>
      </c>
      <c r="C1034" s="194" t="s">
        <v>851</v>
      </c>
      <c r="D1034" s="194" t="s">
        <v>851</v>
      </c>
      <c r="E1034" s="195" t="n">
        <v>150000</v>
      </c>
      <c r="F1034" s="195" t="n">
        <v>150000</v>
      </c>
    </row>
    <row ht="127.5" outlineLevel="0" r="1035">
      <c r="A1035" s="193" t="s">
        <v>1118</v>
      </c>
      <c r="B1035" s="194" t="s">
        <v>1119</v>
      </c>
      <c r="C1035" s="194" t="s">
        <v>851</v>
      </c>
      <c r="D1035" s="194" t="s">
        <v>851</v>
      </c>
      <c r="E1035" s="195" t="n">
        <v>150000</v>
      </c>
      <c r="F1035" s="195" t="n">
        <v>150000</v>
      </c>
    </row>
    <row ht="38.25" outlineLevel="0" r="1036">
      <c r="A1036" s="193" t="s">
        <v>1120</v>
      </c>
      <c r="B1036" s="194" t="s">
        <v>1119</v>
      </c>
      <c r="C1036" s="194" t="s">
        <v>1121</v>
      </c>
      <c r="D1036" s="194" t="s">
        <v>851</v>
      </c>
      <c r="E1036" s="195" t="n">
        <v>150000</v>
      </c>
      <c r="F1036" s="195" t="n">
        <v>150000</v>
      </c>
    </row>
    <row ht="63.75" outlineLevel="0" r="1037">
      <c r="A1037" s="193" t="s">
        <v>1122</v>
      </c>
      <c r="B1037" s="194" t="s">
        <v>1119</v>
      </c>
      <c r="C1037" s="194" t="s">
        <v>1123</v>
      </c>
      <c r="D1037" s="194" t="s">
        <v>851</v>
      </c>
      <c r="E1037" s="195" t="n">
        <v>150000</v>
      </c>
      <c r="F1037" s="195" t="n">
        <v>150000</v>
      </c>
    </row>
    <row outlineLevel="0" r="1038">
      <c r="A1038" s="193" t="s">
        <v>1110</v>
      </c>
      <c r="B1038" s="194" t="s">
        <v>1119</v>
      </c>
      <c r="C1038" s="194" t="s">
        <v>1123</v>
      </c>
      <c r="D1038" s="194" t="s">
        <v>1111</v>
      </c>
      <c r="E1038" s="195" t="n">
        <v>150000</v>
      </c>
      <c r="F1038" s="195" t="n">
        <v>150000</v>
      </c>
    </row>
    <row outlineLevel="0" r="1039">
      <c r="A1039" s="193" t="s">
        <v>1112</v>
      </c>
      <c r="B1039" s="194" t="s">
        <v>1119</v>
      </c>
      <c r="C1039" s="194" t="s">
        <v>1123</v>
      </c>
      <c r="D1039" s="194" t="s">
        <v>1113</v>
      </c>
      <c r="E1039" s="195" t="n">
        <v>150000</v>
      </c>
      <c r="F1039" s="195" t="n">
        <v>150000</v>
      </c>
    </row>
    <row ht="63.75" outlineLevel="0" r="1040">
      <c r="A1040" s="193" t="s">
        <v>1382</v>
      </c>
      <c r="B1040" s="194" t="s">
        <v>1383</v>
      </c>
      <c r="C1040" s="194" t="s">
        <v>851</v>
      </c>
      <c r="D1040" s="194" t="s">
        <v>851</v>
      </c>
      <c r="E1040" s="195" t="n">
        <v>100000</v>
      </c>
      <c r="F1040" s="195" t="n">
        <v>100000</v>
      </c>
    </row>
    <row ht="140.25" outlineLevel="0" r="1041">
      <c r="A1041" s="193" t="s">
        <v>1384</v>
      </c>
      <c r="B1041" s="194" t="s">
        <v>1385</v>
      </c>
      <c r="C1041" s="194" t="s">
        <v>851</v>
      </c>
      <c r="D1041" s="194" t="s">
        <v>851</v>
      </c>
      <c r="E1041" s="195" t="n">
        <v>50000</v>
      </c>
      <c r="F1041" s="195" t="n">
        <v>50000</v>
      </c>
    </row>
    <row ht="38.25" outlineLevel="0" r="1042">
      <c r="A1042" s="193" t="s">
        <v>872</v>
      </c>
      <c r="B1042" s="194" t="s">
        <v>1385</v>
      </c>
      <c r="C1042" s="194" t="s">
        <v>873</v>
      </c>
      <c r="D1042" s="194" t="s">
        <v>851</v>
      </c>
      <c r="E1042" s="195" t="n">
        <v>50000</v>
      </c>
      <c r="F1042" s="195" t="n">
        <v>50000</v>
      </c>
    </row>
    <row ht="38.25" outlineLevel="0" r="1043">
      <c r="A1043" s="193" t="s">
        <v>874</v>
      </c>
      <c r="B1043" s="194" t="s">
        <v>1385</v>
      </c>
      <c r="C1043" s="194" t="s">
        <v>875</v>
      </c>
      <c r="D1043" s="194" t="s">
        <v>851</v>
      </c>
      <c r="E1043" s="195" t="n">
        <v>50000</v>
      </c>
      <c r="F1043" s="195" t="n">
        <v>50000</v>
      </c>
    </row>
    <row outlineLevel="0" r="1044">
      <c r="A1044" s="193" t="s">
        <v>1110</v>
      </c>
      <c r="B1044" s="194" t="s">
        <v>1385</v>
      </c>
      <c r="C1044" s="194" t="s">
        <v>875</v>
      </c>
      <c r="D1044" s="194" t="s">
        <v>1111</v>
      </c>
      <c r="E1044" s="195" t="n">
        <v>50000</v>
      </c>
      <c r="F1044" s="195" t="n">
        <v>50000</v>
      </c>
    </row>
    <row outlineLevel="0" r="1045">
      <c r="A1045" s="193" t="s">
        <v>1112</v>
      </c>
      <c r="B1045" s="194" t="s">
        <v>1385</v>
      </c>
      <c r="C1045" s="194" t="s">
        <v>875</v>
      </c>
      <c r="D1045" s="194" t="s">
        <v>1113</v>
      </c>
      <c r="E1045" s="195" t="n">
        <v>50000</v>
      </c>
      <c r="F1045" s="195" t="n">
        <v>50000</v>
      </c>
    </row>
    <row ht="165.75" outlineLevel="0" r="1046">
      <c r="A1046" s="193" t="s">
        <v>1386</v>
      </c>
      <c r="B1046" s="194" t="s">
        <v>1387</v>
      </c>
      <c r="C1046" s="194" t="s">
        <v>851</v>
      </c>
      <c r="D1046" s="194" t="s">
        <v>851</v>
      </c>
      <c r="E1046" s="195" t="n">
        <v>50000</v>
      </c>
      <c r="F1046" s="195" t="n">
        <v>50000</v>
      </c>
    </row>
    <row ht="38.25" outlineLevel="0" r="1047">
      <c r="A1047" s="193" t="s">
        <v>872</v>
      </c>
      <c r="B1047" s="194" t="s">
        <v>1387</v>
      </c>
      <c r="C1047" s="194" t="s">
        <v>873</v>
      </c>
      <c r="D1047" s="194" t="s">
        <v>851</v>
      </c>
      <c r="E1047" s="195" t="n">
        <v>50000</v>
      </c>
      <c r="F1047" s="195" t="n">
        <v>50000</v>
      </c>
    </row>
    <row ht="38.25" outlineLevel="0" r="1048">
      <c r="A1048" s="193" t="s">
        <v>874</v>
      </c>
      <c r="B1048" s="194" t="s">
        <v>1387</v>
      </c>
      <c r="C1048" s="194" t="s">
        <v>875</v>
      </c>
      <c r="D1048" s="194" t="s">
        <v>851</v>
      </c>
      <c r="E1048" s="195" t="n">
        <v>50000</v>
      </c>
      <c r="F1048" s="195" t="n">
        <v>50000</v>
      </c>
    </row>
    <row outlineLevel="0" r="1049">
      <c r="A1049" s="193" t="s">
        <v>1110</v>
      </c>
      <c r="B1049" s="194" t="s">
        <v>1387</v>
      </c>
      <c r="C1049" s="194" t="s">
        <v>875</v>
      </c>
      <c r="D1049" s="194" t="s">
        <v>1111</v>
      </c>
      <c r="E1049" s="195" t="n">
        <v>50000</v>
      </c>
      <c r="F1049" s="195" t="n">
        <v>50000</v>
      </c>
    </row>
    <row outlineLevel="0" r="1050">
      <c r="A1050" s="193" t="s">
        <v>1112</v>
      </c>
      <c r="B1050" s="194" t="s">
        <v>1387</v>
      </c>
      <c r="C1050" s="194" t="s">
        <v>875</v>
      </c>
      <c r="D1050" s="194" t="s">
        <v>1113</v>
      </c>
      <c r="E1050" s="195" t="n">
        <v>50000</v>
      </c>
      <c r="F1050" s="195" t="n">
        <v>50000</v>
      </c>
    </row>
    <row ht="38.25" outlineLevel="0" r="1051">
      <c r="A1051" s="193" t="s">
        <v>856</v>
      </c>
      <c r="B1051" s="194" t="s">
        <v>857</v>
      </c>
      <c r="C1051" s="194" t="s">
        <v>851</v>
      </c>
      <c r="D1051" s="194" t="s">
        <v>851</v>
      </c>
      <c r="E1051" s="195" t="n">
        <v>85628046.86</v>
      </c>
      <c r="F1051" s="195" t="n">
        <v>86196156.86</v>
      </c>
    </row>
    <row ht="63.75" outlineLevel="0" r="1052">
      <c r="A1052" s="193" t="s">
        <v>900</v>
      </c>
      <c r="B1052" s="194" t="s">
        <v>901</v>
      </c>
      <c r="C1052" s="194" t="s">
        <v>851</v>
      </c>
      <c r="D1052" s="194" t="s">
        <v>851</v>
      </c>
      <c r="E1052" s="195" t="n">
        <v>2544341</v>
      </c>
      <c r="F1052" s="195" t="n">
        <v>2544341</v>
      </c>
    </row>
    <row ht="63.75" outlineLevel="0" r="1053">
      <c r="A1053" s="193" t="s">
        <v>900</v>
      </c>
      <c r="B1053" s="194" t="s">
        <v>903</v>
      </c>
      <c r="C1053" s="194" t="s">
        <v>851</v>
      </c>
      <c r="D1053" s="194" t="s">
        <v>851</v>
      </c>
      <c r="E1053" s="195" t="n">
        <v>2469341</v>
      </c>
      <c r="F1053" s="195" t="n">
        <v>2469341</v>
      </c>
    </row>
    <row ht="76.5" outlineLevel="0" r="1054">
      <c r="A1054" s="193" t="s">
        <v>862</v>
      </c>
      <c r="B1054" s="194" t="s">
        <v>903</v>
      </c>
      <c r="C1054" s="194" t="s">
        <v>505</v>
      </c>
      <c r="D1054" s="194" t="s">
        <v>851</v>
      </c>
      <c r="E1054" s="195" t="n">
        <v>2469341</v>
      </c>
      <c r="F1054" s="195" t="n">
        <v>2469341</v>
      </c>
    </row>
    <row ht="38.25" outlineLevel="0" r="1055">
      <c r="A1055" s="193" t="s">
        <v>863</v>
      </c>
      <c r="B1055" s="194" t="s">
        <v>903</v>
      </c>
      <c r="C1055" s="194" t="s">
        <v>559</v>
      </c>
      <c r="D1055" s="194" t="s">
        <v>851</v>
      </c>
      <c r="E1055" s="195" t="n">
        <v>2469341</v>
      </c>
      <c r="F1055" s="195" t="n">
        <v>2469341</v>
      </c>
    </row>
    <row outlineLevel="0" r="1056">
      <c r="A1056" s="193" t="s">
        <v>852</v>
      </c>
      <c r="B1056" s="194" t="s">
        <v>903</v>
      </c>
      <c r="C1056" s="194" t="s">
        <v>559</v>
      </c>
      <c r="D1056" s="194" t="s">
        <v>853</v>
      </c>
      <c r="E1056" s="195" t="n">
        <v>2469341</v>
      </c>
      <c r="F1056" s="195" t="n">
        <v>2469341</v>
      </c>
    </row>
    <row ht="51" outlineLevel="0" r="1057">
      <c r="A1057" s="193" t="s">
        <v>898</v>
      </c>
      <c r="B1057" s="194" t="s">
        <v>903</v>
      </c>
      <c r="C1057" s="194" t="s">
        <v>559</v>
      </c>
      <c r="D1057" s="194" t="s">
        <v>899</v>
      </c>
      <c r="E1057" s="195" t="n">
        <v>2469341</v>
      </c>
      <c r="F1057" s="195" t="n">
        <v>2469341</v>
      </c>
    </row>
    <row ht="76.5" outlineLevel="0" r="1058">
      <c r="A1058" s="193" t="s">
        <v>1730</v>
      </c>
      <c r="B1058" s="194" t="s">
        <v>1731</v>
      </c>
      <c r="C1058" s="194" t="s">
        <v>851</v>
      </c>
      <c r="D1058" s="194" t="s">
        <v>851</v>
      </c>
      <c r="E1058" s="195" t="n">
        <v>75000</v>
      </c>
      <c r="F1058" s="195" t="n">
        <v>75000</v>
      </c>
    </row>
    <row ht="76.5" outlineLevel="0" r="1059">
      <c r="A1059" s="193" t="s">
        <v>862</v>
      </c>
      <c r="B1059" s="194" t="s">
        <v>1731</v>
      </c>
      <c r="C1059" s="194" t="s">
        <v>505</v>
      </c>
      <c r="D1059" s="194" t="s">
        <v>851</v>
      </c>
      <c r="E1059" s="195" t="n">
        <v>75000</v>
      </c>
      <c r="F1059" s="195" t="n">
        <v>75000</v>
      </c>
    </row>
    <row ht="38.25" outlineLevel="0" r="1060">
      <c r="A1060" s="193" t="s">
        <v>863</v>
      </c>
      <c r="B1060" s="194" t="s">
        <v>1731</v>
      </c>
      <c r="C1060" s="194" t="s">
        <v>559</v>
      </c>
      <c r="D1060" s="194" t="s">
        <v>851</v>
      </c>
      <c r="E1060" s="195" t="n">
        <v>75000</v>
      </c>
      <c r="F1060" s="195" t="n">
        <v>75000</v>
      </c>
    </row>
    <row outlineLevel="0" r="1061">
      <c r="A1061" s="193" t="s">
        <v>852</v>
      </c>
      <c r="B1061" s="194" t="s">
        <v>1731</v>
      </c>
      <c r="C1061" s="194" t="s">
        <v>559</v>
      </c>
      <c r="D1061" s="194" t="s">
        <v>853</v>
      </c>
      <c r="E1061" s="195" t="n">
        <v>75000</v>
      </c>
      <c r="F1061" s="195" t="n">
        <v>75000</v>
      </c>
    </row>
    <row ht="51" outlineLevel="0" r="1062">
      <c r="A1062" s="193" t="s">
        <v>898</v>
      </c>
      <c r="B1062" s="194" t="s">
        <v>1731</v>
      </c>
      <c r="C1062" s="194" t="s">
        <v>559</v>
      </c>
      <c r="D1062" s="194" t="s">
        <v>899</v>
      </c>
      <c r="E1062" s="195" t="n">
        <v>75000</v>
      </c>
      <c r="F1062" s="195" t="n">
        <v>75000</v>
      </c>
    </row>
    <row ht="51" outlineLevel="0" r="1063">
      <c r="A1063" s="193" t="s">
        <v>858</v>
      </c>
      <c r="B1063" s="194" t="s">
        <v>859</v>
      </c>
      <c r="C1063" s="194" t="s">
        <v>851</v>
      </c>
      <c r="D1063" s="194" t="s">
        <v>851</v>
      </c>
      <c r="E1063" s="195" t="n">
        <v>77935012.86</v>
      </c>
      <c r="F1063" s="195" t="n">
        <v>78503122.86</v>
      </c>
    </row>
    <row ht="89.25" outlineLevel="0" r="1064">
      <c r="A1064" s="193" t="s">
        <v>1157</v>
      </c>
      <c r="B1064" s="194" t="s">
        <v>1158</v>
      </c>
      <c r="C1064" s="194" t="s">
        <v>851</v>
      </c>
      <c r="D1064" s="194" t="s">
        <v>851</v>
      </c>
      <c r="E1064" s="195" t="n">
        <v>911400</v>
      </c>
      <c r="F1064" s="195" t="n">
        <v>911400</v>
      </c>
    </row>
    <row ht="76.5" outlineLevel="0" r="1065">
      <c r="A1065" s="193" t="s">
        <v>862</v>
      </c>
      <c r="B1065" s="194" t="s">
        <v>1158</v>
      </c>
      <c r="C1065" s="194" t="s">
        <v>505</v>
      </c>
      <c r="D1065" s="194" t="s">
        <v>851</v>
      </c>
      <c r="E1065" s="195" t="n">
        <v>802400</v>
      </c>
      <c r="F1065" s="195" t="n">
        <v>901400</v>
      </c>
    </row>
    <row ht="38.25" outlineLevel="0" r="1066">
      <c r="A1066" s="193" t="s">
        <v>863</v>
      </c>
      <c r="B1066" s="194" t="s">
        <v>1158</v>
      </c>
      <c r="C1066" s="194" t="s">
        <v>559</v>
      </c>
      <c r="D1066" s="194" t="s">
        <v>851</v>
      </c>
      <c r="E1066" s="195" t="n">
        <v>802400</v>
      </c>
      <c r="F1066" s="195" t="n">
        <v>901400</v>
      </c>
    </row>
    <row outlineLevel="0" r="1067">
      <c r="A1067" s="193" t="s">
        <v>1126</v>
      </c>
      <c r="B1067" s="194" t="s">
        <v>1158</v>
      </c>
      <c r="C1067" s="194" t="s">
        <v>559</v>
      </c>
      <c r="D1067" s="194" t="s">
        <v>1127</v>
      </c>
      <c r="E1067" s="195" t="n">
        <v>802400</v>
      </c>
      <c r="F1067" s="195" t="n">
        <v>901400</v>
      </c>
    </row>
    <row ht="25.5" outlineLevel="0" r="1068">
      <c r="A1068" s="193" t="s">
        <v>1155</v>
      </c>
      <c r="B1068" s="194" t="s">
        <v>1158</v>
      </c>
      <c r="C1068" s="194" t="s">
        <v>559</v>
      </c>
      <c r="D1068" s="194" t="s">
        <v>1156</v>
      </c>
      <c r="E1068" s="195" t="n">
        <v>802400</v>
      </c>
      <c r="F1068" s="195" t="n">
        <v>901400</v>
      </c>
    </row>
    <row ht="38.25" outlineLevel="0" r="1069">
      <c r="A1069" s="193" t="s">
        <v>872</v>
      </c>
      <c r="B1069" s="194" t="s">
        <v>1158</v>
      </c>
      <c r="C1069" s="194" t="s">
        <v>873</v>
      </c>
      <c r="D1069" s="194" t="s">
        <v>851</v>
      </c>
      <c r="E1069" s="195" t="n">
        <v>109000</v>
      </c>
      <c r="F1069" s="195" t="n">
        <v>10000</v>
      </c>
    </row>
    <row ht="38.25" outlineLevel="0" r="1070">
      <c r="A1070" s="193" t="s">
        <v>874</v>
      </c>
      <c r="B1070" s="194" t="s">
        <v>1158</v>
      </c>
      <c r="C1070" s="194" t="s">
        <v>875</v>
      </c>
      <c r="D1070" s="194" t="s">
        <v>851</v>
      </c>
      <c r="E1070" s="195" t="n">
        <v>109000</v>
      </c>
      <c r="F1070" s="195" t="n">
        <v>10000</v>
      </c>
    </row>
    <row outlineLevel="0" r="1071">
      <c r="A1071" s="193" t="s">
        <v>1126</v>
      </c>
      <c r="B1071" s="194" t="s">
        <v>1158</v>
      </c>
      <c r="C1071" s="194" t="s">
        <v>875</v>
      </c>
      <c r="D1071" s="194" t="s">
        <v>1127</v>
      </c>
      <c r="E1071" s="195" t="n">
        <v>109000</v>
      </c>
      <c r="F1071" s="195" t="n">
        <v>10000</v>
      </c>
    </row>
    <row ht="25.5" outlineLevel="0" r="1072">
      <c r="A1072" s="193" t="s">
        <v>1155</v>
      </c>
      <c r="B1072" s="194" t="s">
        <v>1158</v>
      </c>
      <c r="C1072" s="194" t="s">
        <v>875</v>
      </c>
      <c r="D1072" s="194" t="s">
        <v>1156</v>
      </c>
      <c r="E1072" s="195" t="n">
        <v>109000</v>
      </c>
      <c r="F1072" s="195" t="n">
        <v>10000</v>
      </c>
    </row>
    <row ht="51" outlineLevel="0" r="1073">
      <c r="A1073" s="193" t="s">
        <v>868</v>
      </c>
      <c r="B1073" s="194" t="s">
        <v>869</v>
      </c>
      <c r="C1073" s="194" t="s">
        <v>851</v>
      </c>
      <c r="D1073" s="194" t="s">
        <v>851</v>
      </c>
      <c r="E1073" s="195" t="n">
        <v>55753410.86</v>
      </c>
      <c r="F1073" s="195" t="n">
        <v>56321520.86</v>
      </c>
    </row>
    <row ht="76.5" outlineLevel="0" r="1074">
      <c r="A1074" s="193" t="s">
        <v>862</v>
      </c>
      <c r="B1074" s="194" t="s">
        <v>869</v>
      </c>
      <c r="C1074" s="194" t="s">
        <v>505</v>
      </c>
      <c r="D1074" s="194" t="s">
        <v>851</v>
      </c>
      <c r="E1074" s="195" t="n">
        <v>46536323</v>
      </c>
      <c r="F1074" s="195" t="n">
        <v>46536323</v>
      </c>
    </row>
    <row ht="38.25" outlineLevel="0" r="1075">
      <c r="A1075" s="193" t="s">
        <v>863</v>
      </c>
      <c r="B1075" s="194" t="s">
        <v>869</v>
      </c>
      <c r="C1075" s="194" t="s">
        <v>559</v>
      </c>
      <c r="D1075" s="194" t="s">
        <v>851</v>
      </c>
      <c r="E1075" s="195" t="n">
        <v>46536323</v>
      </c>
      <c r="F1075" s="195" t="n">
        <v>46536323</v>
      </c>
    </row>
    <row outlineLevel="0" r="1076">
      <c r="A1076" s="193" t="s">
        <v>852</v>
      </c>
      <c r="B1076" s="194" t="s">
        <v>869</v>
      </c>
      <c r="C1076" s="194" t="s">
        <v>559</v>
      </c>
      <c r="D1076" s="194" t="s">
        <v>853</v>
      </c>
      <c r="E1076" s="195" t="n">
        <v>46536323</v>
      </c>
      <c r="F1076" s="195" t="n">
        <v>46536323</v>
      </c>
    </row>
    <row ht="63.75" outlineLevel="0" r="1077">
      <c r="A1077" s="193" t="s">
        <v>854</v>
      </c>
      <c r="B1077" s="194" t="s">
        <v>869</v>
      </c>
      <c r="C1077" s="194" t="s">
        <v>559</v>
      </c>
      <c r="D1077" s="194" t="s">
        <v>855</v>
      </c>
      <c r="E1077" s="195" t="n">
        <v>2790173</v>
      </c>
      <c r="F1077" s="195" t="n">
        <v>2790173</v>
      </c>
    </row>
    <row ht="76.5" outlineLevel="0" r="1078">
      <c r="A1078" s="193" t="s">
        <v>904</v>
      </c>
      <c r="B1078" s="194" t="s">
        <v>869</v>
      </c>
      <c r="C1078" s="194" t="s">
        <v>559</v>
      </c>
      <c r="D1078" s="194" t="s">
        <v>905</v>
      </c>
      <c r="E1078" s="195" t="n">
        <v>42808726</v>
      </c>
      <c r="F1078" s="195" t="n">
        <v>42808726</v>
      </c>
    </row>
    <row ht="51" outlineLevel="0" r="1079">
      <c r="A1079" s="193" t="s">
        <v>889</v>
      </c>
      <c r="B1079" s="194" t="s">
        <v>869</v>
      </c>
      <c r="C1079" s="194" t="s">
        <v>559</v>
      </c>
      <c r="D1079" s="194" t="s">
        <v>890</v>
      </c>
      <c r="E1079" s="195" t="n">
        <v>937424</v>
      </c>
      <c r="F1079" s="195" t="n">
        <v>937424</v>
      </c>
    </row>
    <row ht="38.25" outlineLevel="0" r="1080">
      <c r="A1080" s="193" t="s">
        <v>872</v>
      </c>
      <c r="B1080" s="194" t="s">
        <v>869</v>
      </c>
      <c r="C1080" s="194" t="s">
        <v>873</v>
      </c>
      <c r="D1080" s="194" t="s">
        <v>851</v>
      </c>
      <c r="E1080" s="195" t="n">
        <v>8894275.86</v>
      </c>
      <c r="F1080" s="195" t="n">
        <v>9462385.86</v>
      </c>
    </row>
    <row ht="38.25" outlineLevel="0" r="1081">
      <c r="A1081" s="193" t="s">
        <v>874</v>
      </c>
      <c r="B1081" s="194" t="s">
        <v>869</v>
      </c>
      <c r="C1081" s="194" t="s">
        <v>875</v>
      </c>
      <c r="D1081" s="194" t="s">
        <v>851</v>
      </c>
      <c r="E1081" s="195" t="n">
        <v>8894275.86</v>
      </c>
      <c r="F1081" s="195" t="n">
        <v>9462385.86</v>
      </c>
    </row>
    <row outlineLevel="0" r="1082">
      <c r="A1082" s="193" t="s">
        <v>852</v>
      </c>
      <c r="B1082" s="194" t="s">
        <v>869</v>
      </c>
      <c r="C1082" s="194" t="s">
        <v>875</v>
      </c>
      <c r="D1082" s="194" t="s">
        <v>853</v>
      </c>
      <c r="E1082" s="195" t="n">
        <v>8894275.86</v>
      </c>
      <c r="F1082" s="195" t="n">
        <v>9462385.86</v>
      </c>
    </row>
    <row ht="63.75" outlineLevel="0" r="1083">
      <c r="A1083" s="193" t="s">
        <v>854</v>
      </c>
      <c r="B1083" s="194" t="s">
        <v>869</v>
      </c>
      <c r="C1083" s="194" t="s">
        <v>875</v>
      </c>
      <c r="D1083" s="194" t="s">
        <v>855</v>
      </c>
      <c r="E1083" s="195" t="n">
        <v>523750</v>
      </c>
      <c r="F1083" s="195" t="n">
        <v>523750</v>
      </c>
    </row>
    <row ht="76.5" outlineLevel="0" r="1084">
      <c r="A1084" s="193" t="s">
        <v>904</v>
      </c>
      <c r="B1084" s="194" t="s">
        <v>869</v>
      </c>
      <c r="C1084" s="194" t="s">
        <v>875</v>
      </c>
      <c r="D1084" s="194" t="s">
        <v>905</v>
      </c>
      <c r="E1084" s="195" t="n">
        <v>8311773.86</v>
      </c>
      <c r="F1084" s="195" t="n">
        <v>8879883.86</v>
      </c>
    </row>
    <row ht="51" outlineLevel="0" r="1085">
      <c r="A1085" s="193" t="s">
        <v>889</v>
      </c>
      <c r="B1085" s="194" t="s">
        <v>869</v>
      </c>
      <c r="C1085" s="194" t="s">
        <v>875</v>
      </c>
      <c r="D1085" s="194" t="s">
        <v>890</v>
      </c>
      <c r="E1085" s="195" t="n">
        <v>58752</v>
      </c>
      <c r="F1085" s="195" t="n">
        <v>58752</v>
      </c>
    </row>
    <row outlineLevel="0" r="1086">
      <c r="A1086" s="193" t="s">
        <v>910</v>
      </c>
      <c r="B1086" s="194" t="s">
        <v>869</v>
      </c>
      <c r="C1086" s="194" t="s">
        <v>911</v>
      </c>
      <c r="D1086" s="194" t="s">
        <v>851</v>
      </c>
      <c r="E1086" s="195" t="n">
        <v>322812</v>
      </c>
      <c r="F1086" s="195" t="n">
        <v>322812</v>
      </c>
    </row>
    <row outlineLevel="0" r="1087">
      <c r="A1087" s="193" t="s">
        <v>912</v>
      </c>
      <c r="B1087" s="194" t="s">
        <v>869</v>
      </c>
      <c r="C1087" s="194" t="s">
        <v>913</v>
      </c>
      <c r="D1087" s="194" t="s">
        <v>851</v>
      </c>
      <c r="E1087" s="195" t="n">
        <v>322812</v>
      </c>
      <c r="F1087" s="195" t="n">
        <v>322812</v>
      </c>
    </row>
    <row outlineLevel="0" r="1088">
      <c r="A1088" s="193" t="s">
        <v>852</v>
      </c>
      <c r="B1088" s="194" t="s">
        <v>869</v>
      </c>
      <c r="C1088" s="194" t="s">
        <v>913</v>
      </c>
      <c r="D1088" s="194" t="s">
        <v>853</v>
      </c>
      <c r="E1088" s="195" t="n">
        <v>322812</v>
      </c>
      <c r="F1088" s="195" t="n">
        <v>322812</v>
      </c>
    </row>
    <row ht="76.5" outlineLevel="0" r="1089">
      <c r="A1089" s="193" t="s">
        <v>904</v>
      </c>
      <c r="B1089" s="194" t="s">
        <v>869</v>
      </c>
      <c r="C1089" s="194" t="s">
        <v>913</v>
      </c>
      <c r="D1089" s="194" t="s">
        <v>905</v>
      </c>
      <c r="E1089" s="195" t="n">
        <v>322812</v>
      </c>
      <c r="F1089" s="195" t="n">
        <v>322812</v>
      </c>
    </row>
    <row ht="102" outlineLevel="0" r="1090">
      <c r="A1090" s="193" t="s">
        <v>916</v>
      </c>
      <c r="B1090" s="194" t="s">
        <v>917</v>
      </c>
      <c r="C1090" s="194" t="s">
        <v>851</v>
      </c>
      <c r="D1090" s="194" t="s">
        <v>851</v>
      </c>
      <c r="E1090" s="195" t="n">
        <v>1371860</v>
      </c>
      <c r="F1090" s="195" t="n">
        <v>1371860</v>
      </c>
    </row>
    <row ht="76.5" outlineLevel="0" r="1091">
      <c r="A1091" s="193" t="s">
        <v>862</v>
      </c>
      <c r="B1091" s="194" t="s">
        <v>917</v>
      </c>
      <c r="C1091" s="194" t="s">
        <v>505</v>
      </c>
      <c r="D1091" s="194" t="s">
        <v>851</v>
      </c>
      <c r="E1091" s="195" t="n">
        <v>1371860</v>
      </c>
      <c r="F1091" s="195" t="n">
        <v>1371860</v>
      </c>
    </row>
    <row ht="38.25" outlineLevel="0" r="1092">
      <c r="A1092" s="193" t="s">
        <v>863</v>
      </c>
      <c r="B1092" s="194" t="s">
        <v>917</v>
      </c>
      <c r="C1092" s="194" t="s">
        <v>559</v>
      </c>
      <c r="D1092" s="194" t="s">
        <v>851</v>
      </c>
      <c r="E1092" s="195" t="n">
        <v>1371860</v>
      </c>
      <c r="F1092" s="195" t="n">
        <v>1371860</v>
      </c>
    </row>
    <row outlineLevel="0" r="1093">
      <c r="A1093" s="193" t="s">
        <v>852</v>
      </c>
      <c r="B1093" s="194" t="s">
        <v>917</v>
      </c>
      <c r="C1093" s="194" t="s">
        <v>559</v>
      </c>
      <c r="D1093" s="194" t="s">
        <v>853</v>
      </c>
      <c r="E1093" s="195" t="n">
        <v>1371860</v>
      </c>
      <c r="F1093" s="195" t="n">
        <v>1371860</v>
      </c>
    </row>
    <row ht="76.5" outlineLevel="0" r="1094">
      <c r="A1094" s="193" t="s">
        <v>904</v>
      </c>
      <c r="B1094" s="194" t="s">
        <v>917</v>
      </c>
      <c r="C1094" s="194" t="s">
        <v>559</v>
      </c>
      <c r="D1094" s="194" t="s">
        <v>905</v>
      </c>
      <c r="E1094" s="195" t="n">
        <v>1371860</v>
      </c>
      <c r="F1094" s="195" t="n">
        <v>1371860</v>
      </c>
    </row>
    <row ht="76.5" outlineLevel="0" r="1095">
      <c r="A1095" s="193" t="s">
        <v>878</v>
      </c>
      <c r="B1095" s="194" t="s">
        <v>879</v>
      </c>
      <c r="C1095" s="194" t="s">
        <v>851</v>
      </c>
      <c r="D1095" s="194" t="s">
        <v>851</v>
      </c>
      <c r="E1095" s="195" t="n">
        <v>472000</v>
      </c>
      <c r="F1095" s="195" t="n">
        <v>472000</v>
      </c>
    </row>
    <row ht="76.5" outlineLevel="0" r="1096">
      <c r="A1096" s="193" t="s">
        <v>862</v>
      </c>
      <c r="B1096" s="194" t="s">
        <v>879</v>
      </c>
      <c r="C1096" s="194" t="s">
        <v>505</v>
      </c>
      <c r="D1096" s="194" t="s">
        <v>851</v>
      </c>
      <c r="E1096" s="195" t="n">
        <v>472000</v>
      </c>
      <c r="F1096" s="195" t="n">
        <v>472000</v>
      </c>
    </row>
    <row ht="38.25" outlineLevel="0" r="1097">
      <c r="A1097" s="193" t="s">
        <v>863</v>
      </c>
      <c r="B1097" s="194" t="s">
        <v>879</v>
      </c>
      <c r="C1097" s="194" t="s">
        <v>559</v>
      </c>
      <c r="D1097" s="194" t="s">
        <v>851</v>
      </c>
      <c r="E1097" s="195" t="n">
        <v>472000</v>
      </c>
      <c r="F1097" s="195" t="n">
        <v>472000</v>
      </c>
    </row>
    <row outlineLevel="0" r="1098">
      <c r="A1098" s="193" t="s">
        <v>852</v>
      </c>
      <c r="B1098" s="194" t="s">
        <v>879</v>
      </c>
      <c r="C1098" s="194" t="s">
        <v>559</v>
      </c>
      <c r="D1098" s="194" t="s">
        <v>853</v>
      </c>
      <c r="E1098" s="195" t="n">
        <v>472000</v>
      </c>
      <c r="F1098" s="195" t="n">
        <v>472000</v>
      </c>
    </row>
    <row ht="63.75" outlineLevel="0" r="1099">
      <c r="A1099" s="193" t="s">
        <v>854</v>
      </c>
      <c r="B1099" s="194" t="s">
        <v>879</v>
      </c>
      <c r="C1099" s="194" t="s">
        <v>559</v>
      </c>
      <c r="D1099" s="194" t="s">
        <v>855</v>
      </c>
      <c r="E1099" s="195" t="n">
        <v>100000</v>
      </c>
      <c r="F1099" s="195" t="n">
        <v>100000</v>
      </c>
    </row>
    <row ht="76.5" outlineLevel="0" r="1100">
      <c r="A1100" s="193" t="s">
        <v>904</v>
      </c>
      <c r="B1100" s="194" t="s">
        <v>879</v>
      </c>
      <c r="C1100" s="194" t="s">
        <v>559</v>
      </c>
      <c r="D1100" s="194" t="s">
        <v>905</v>
      </c>
      <c r="E1100" s="195" t="n">
        <v>332000</v>
      </c>
      <c r="F1100" s="195" t="n">
        <v>332000</v>
      </c>
    </row>
    <row ht="51" outlineLevel="0" r="1101">
      <c r="A1101" s="193" t="s">
        <v>889</v>
      </c>
      <c r="B1101" s="194" t="s">
        <v>879</v>
      </c>
      <c r="C1101" s="194" t="s">
        <v>559</v>
      </c>
      <c r="D1101" s="194" t="s">
        <v>890</v>
      </c>
      <c r="E1101" s="195" t="n">
        <v>40000</v>
      </c>
      <c r="F1101" s="195" t="n">
        <v>40000</v>
      </c>
    </row>
    <row ht="76.5" outlineLevel="0" r="1102">
      <c r="A1102" s="193" t="s">
        <v>918</v>
      </c>
      <c r="B1102" s="194" t="s">
        <v>919</v>
      </c>
      <c r="C1102" s="194" t="s">
        <v>851</v>
      </c>
      <c r="D1102" s="194" t="s">
        <v>851</v>
      </c>
      <c r="E1102" s="195" t="n">
        <v>8288772</v>
      </c>
      <c r="F1102" s="195" t="n">
        <v>8288772</v>
      </c>
    </row>
    <row ht="76.5" outlineLevel="0" r="1103">
      <c r="A1103" s="193" t="s">
        <v>862</v>
      </c>
      <c r="B1103" s="194" t="s">
        <v>919</v>
      </c>
      <c r="C1103" s="194" t="s">
        <v>505</v>
      </c>
      <c r="D1103" s="194" t="s">
        <v>851</v>
      </c>
      <c r="E1103" s="195" t="n">
        <v>8288772</v>
      </c>
      <c r="F1103" s="195" t="n">
        <v>8288772</v>
      </c>
    </row>
    <row ht="38.25" outlineLevel="0" r="1104">
      <c r="A1104" s="193" t="s">
        <v>863</v>
      </c>
      <c r="B1104" s="194" t="s">
        <v>919</v>
      </c>
      <c r="C1104" s="194" t="s">
        <v>559</v>
      </c>
      <c r="D1104" s="194" t="s">
        <v>851</v>
      </c>
      <c r="E1104" s="195" t="n">
        <v>8288772</v>
      </c>
      <c r="F1104" s="195" t="n">
        <v>8288772</v>
      </c>
    </row>
    <row outlineLevel="0" r="1105">
      <c r="A1105" s="193" t="s">
        <v>852</v>
      </c>
      <c r="B1105" s="194" t="s">
        <v>919</v>
      </c>
      <c r="C1105" s="194" t="s">
        <v>559</v>
      </c>
      <c r="D1105" s="194" t="s">
        <v>853</v>
      </c>
      <c r="E1105" s="195" t="n">
        <v>8288772</v>
      </c>
      <c r="F1105" s="195" t="n">
        <v>8288772</v>
      </c>
    </row>
    <row ht="76.5" outlineLevel="0" r="1106">
      <c r="A1106" s="193" t="s">
        <v>904</v>
      </c>
      <c r="B1106" s="194" t="s">
        <v>919</v>
      </c>
      <c r="C1106" s="194" t="s">
        <v>559</v>
      </c>
      <c r="D1106" s="194" t="s">
        <v>905</v>
      </c>
      <c r="E1106" s="195" t="n">
        <v>8288772</v>
      </c>
      <c r="F1106" s="195" t="n">
        <v>8288772</v>
      </c>
    </row>
    <row ht="51" outlineLevel="0" r="1107">
      <c r="A1107" s="193" t="s">
        <v>920</v>
      </c>
      <c r="B1107" s="194" t="s">
        <v>921</v>
      </c>
      <c r="C1107" s="194" t="s">
        <v>851</v>
      </c>
      <c r="D1107" s="194" t="s">
        <v>851</v>
      </c>
      <c r="E1107" s="195" t="n">
        <v>4330205</v>
      </c>
      <c r="F1107" s="195" t="n">
        <v>4330205</v>
      </c>
    </row>
    <row ht="38.25" outlineLevel="0" r="1108">
      <c r="A1108" s="193" t="s">
        <v>872</v>
      </c>
      <c r="B1108" s="194" t="s">
        <v>921</v>
      </c>
      <c r="C1108" s="194" t="s">
        <v>873</v>
      </c>
      <c r="D1108" s="194" t="s">
        <v>851</v>
      </c>
      <c r="E1108" s="195" t="n">
        <v>4330205</v>
      </c>
      <c r="F1108" s="195" t="n">
        <v>4330205</v>
      </c>
    </row>
    <row ht="38.25" outlineLevel="0" r="1109">
      <c r="A1109" s="193" t="s">
        <v>874</v>
      </c>
      <c r="B1109" s="194" t="s">
        <v>921</v>
      </c>
      <c r="C1109" s="194" t="s">
        <v>875</v>
      </c>
      <c r="D1109" s="194" t="s">
        <v>851</v>
      </c>
      <c r="E1109" s="195" t="n">
        <v>4330205</v>
      </c>
      <c r="F1109" s="195" t="n">
        <v>4330205</v>
      </c>
    </row>
    <row outlineLevel="0" r="1110">
      <c r="A1110" s="193" t="s">
        <v>852</v>
      </c>
      <c r="B1110" s="194" t="s">
        <v>921</v>
      </c>
      <c r="C1110" s="194" t="s">
        <v>875</v>
      </c>
      <c r="D1110" s="194" t="s">
        <v>853</v>
      </c>
      <c r="E1110" s="195" t="n">
        <v>4330205</v>
      </c>
      <c r="F1110" s="195" t="n">
        <v>4330205</v>
      </c>
    </row>
    <row ht="76.5" outlineLevel="0" r="1111">
      <c r="A1111" s="193" t="s">
        <v>904</v>
      </c>
      <c r="B1111" s="194" t="s">
        <v>921</v>
      </c>
      <c r="C1111" s="194" t="s">
        <v>875</v>
      </c>
      <c r="D1111" s="194" t="s">
        <v>905</v>
      </c>
      <c r="E1111" s="195" t="n">
        <v>4330205</v>
      </c>
      <c r="F1111" s="195" t="n">
        <v>4330205</v>
      </c>
    </row>
    <row ht="63.75" outlineLevel="0" r="1112">
      <c r="A1112" s="193" t="s">
        <v>924</v>
      </c>
      <c r="B1112" s="194" t="s">
        <v>925</v>
      </c>
      <c r="C1112" s="194" t="s">
        <v>851</v>
      </c>
      <c r="D1112" s="194" t="s">
        <v>851</v>
      </c>
      <c r="E1112" s="195" t="n">
        <v>265731</v>
      </c>
      <c r="F1112" s="195" t="n">
        <v>265731</v>
      </c>
    </row>
    <row ht="38.25" outlineLevel="0" r="1113">
      <c r="A1113" s="193" t="s">
        <v>872</v>
      </c>
      <c r="B1113" s="194" t="s">
        <v>925</v>
      </c>
      <c r="C1113" s="194" t="s">
        <v>873</v>
      </c>
      <c r="D1113" s="194" t="s">
        <v>851</v>
      </c>
      <c r="E1113" s="195" t="n">
        <v>265731</v>
      </c>
      <c r="F1113" s="195" t="n">
        <v>265731</v>
      </c>
    </row>
    <row ht="38.25" outlineLevel="0" r="1114">
      <c r="A1114" s="193" t="s">
        <v>874</v>
      </c>
      <c r="B1114" s="194" t="s">
        <v>925</v>
      </c>
      <c r="C1114" s="194" t="s">
        <v>875</v>
      </c>
      <c r="D1114" s="194" t="s">
        <v>851</v>
      </c>
      <c r="E1114" s="195" t="n">
        <v>265731</v>
      </c>
      <c r="F1114" s="195" t="n">
        <v>265731</v>
      </c>
    </row>
    <row outlineLevel="0" r="1115">
      <c r="A1115" s="193" t="s">
        <v>852</v>
      </c>
      <c r="B1115" s="194" t="s">
        <v>925</v>
      </c>
      <c r="C1115" s="194" t="s">
        <v>875</v>
      </c>
      <c r="D1115" s="194" t="s">
        <v>853</v>
      </c>
      <c r="E1115" s="195" t="n">
        <v>265731</v>
      </c>
      <c r="F1115" s="195" t="n">
        <v>265731</v>
      </c>
    </row>
    <row ht="76.5" outlineLevel="0" r="1116">
      <c r="A1116" s="193" t="s">
        <v>904</v>
      </c>
      <c r="B1116" s="194" t="s">
        <v>925</v>
      </c>
      <c r="C1116" s="194" t="s">
        <v>875</v>
      </c>
      <c r="D1116" s="194" t="s">
        <v>905</v>
      </c>
      <c r="E1116" s="195" t="n">
        <v>265731</v>
      </c>
      <c r="F1116" s="195" t="n">
        <v>265731</v>
      </c>
    </row>
    <row ht="38.25" outlineLevel="0" r="1117">
      <c r="A1117" s="193" t="s">
        <v>928</v>
      </c>
      <c r="B1117" s="194" t="s">
        <v>929</v>
      </c>
      <c r="C1117" s="194" t="s">
        <v>851</v>
      </c>
      <c r="D1117" s="194" t="s">
        <v>851</v>
      </c>
      <c r="E1117" s="195" t="n">
        <v>1029064</v>
      </c>
      <c r="F1117" s="195" t="n">
        <v>1029064</v>
      </c>
    </row>
    <row ht="38.25" outlineLevel="0" r="1118">
      <c r="A1118" s="193" t="s">
        <v>872</v>
      </c>
      <c r="B1118" s="194" t="s">
        <v>929</v>
      </c>
      <c r="C1118" s="194" t="s">
        <v>873</v>
      </c>
      <c r="D1118" s="194" t="s">
        <v>851</v>
      </c>
      <c r="E1118" s="195" t="n">
        <v>1029064</v>
      </c>
      <c r="F1118" s="195" t="n">
        <v>1029064</v>
      </c>
    </row>
    <row ht="38.25" outlineLevel="0" r="1119">
      <c r="A1119" s="193" t="s">
        <v>874</v>
      </c>
      <c r="B1119" s="194" t="s">
        <v>929</v>
      </c>
      <c r="C1119" s="194" t="s">
        <v>875</v>
      </c>
      <c r="D1119" s="194" t="s">
        <v>851</v>
      </c>
      <c r="E1119" s="195" t="n">
        <v>1029064</v>
      </c>
      <c r="F1119" s="195" t="n">
        <v>1029064</v>
      </c>
    </row>
    <row outlineLevel="0" r="1120">
      <c r="A1120" s="193" t="s">
        <v>852</v>
      </c>
      <c r="B1120" s="194" t="s">
        <v>929</v>
      </c>
      <c r="C1120" s="194" t="s">
        <v>875</v>
      </c>
      <c r="D1120" s="194" t="s">
        <v>853</v>
      </c>
      <c r="E1120" s="195" t="n">
        <v>1029064</v>
      </c>
      <c r="F1120" s="195" t="n">
        <v>1029064</v>
      </c>
    </row>
    <row ht="76.5" outlineLevel="0" r="1121">
      <c r="A1121" s="193" t="s">
        <v>904</v>
      </c>
      <c r="B1121" s="194" t="s">
        <v>929</v>
      </c>
      <c r="C1121" s="194" t="s">
        <v>875</v>
      </c>
      <c r="D1121" s="194" t="s">
        <v>905</v>
      </c>
      <c r="E1121" s="195" t="n">
        <v>1029064</v>
      </c>
      <c r="F1121" s="195" t="n">
        <v>1029064</v>
      </c>
    </row>
    <row ht="102" outlineLevel="0" r="1122">
      <c r="A1122" s="193" t="s">
        <v>960</v>
      </c>
      <c r="B1122" s="194" t="s">
        <v>961</v>
      </c>
      <c r="C1122" s="194" t="s">
        <v>851</v>
      </c>
      <c r="D1122" s="194" t="s">
        <v>851</v>
      </c>
      <c r="E1122" s="195" t="n">
        <v>81000</v>
      </c>
      <c r="F1122" s="195" t="n">
        <v>81000</v>
      </c>
    </row>
    <row ht="76.5" outlineLevel="0" r="1123">
      <c r="A1123" s="193" t="s">
        <v>862</v>
      </c>
      <c r="B1123" s="194" t="s">
        <v>961</v>
      </c>
      <c r="C1123" s="194" t="s">
        <v>505</v>
      </c>
      <c r="D1123" s="194" t="s">
        <v>851</v>
      </c>
      <c r="E1123" s="195" t="n">
        <v>77700</v>
      </c>
      <c r="F1123" s="195" t="n">
        <v>77700</v>
      </c>
    </row>
    <row ht="38.25" outlineLevel="0" r="1124">
      <c r="A1124" s="193" t="s">
        <v>863</v>
      </c>
      <c r="B1124" s="194" t="s">
        <v>961</v>
      </c>
      <c r="C1124" s="194" t="s">
        <v>559</v>
      </c>
      <c r="D1124" s="194" t="s">
        <v>851</v>
      </c>
      <c r="E1124" s="195" t="n">
        <v>77700</v>
      </c>
      <c r="F1124" s="195" t="n">
        <v>77700</v>
      </c>
    </row>
    <row outlineLevel="0" r="1125">
      <c r="A1125" s="193" t="s">
        <v>852</v>
      </c>
      <c r="B1125" s="194" t="s">
        <v>961</v>
      </c>
      <c r="C1125" s="194" t="s">
        <v>559</v>
      </c>
      <c r="D1125" s="194" t="s">
        <v>853</v>
      </c>
      <c r="E1125" s="195" t="n">
        <v>77700</v>
      </c>
      <c r="F1125" s="195" t="n">
        <v>77700</v>
      </c>
    </row>
    <row outlineLevel="0" r="1126">
      <c r="A1126" s="193" t="s">
        <v>950</v>
      </c>
      <c r="B1126" s="194" t="s">
        <v>961</v>
      </c>
      <c r="C1126" s="194" t="s">
        <v>559</v>
      </c>
      <c r="D1126" s="194" t="s">
        <v>951</v>
      </c>
      <c r="E1126" s="195" t="n">
        <v>77700</v>
      </c>
      <c r="F1126" s="195" t="n">
        <v>77700</v>
      </c>
    </row>
    <row ht="38.25" outlineLevel="0" r="1127">
      <c r="A1127" s="193" t="s">
        <v>872</v>
      </c>
      <c r="B1127" s="194" t="s">
        <v>961</v>
      </c>
      <c r="C1127" s="194" t="s">
        <v>873</v>
      </c>
      <c r="D1127" s="194" t="s">
        <v>851</v>
      </c>
      <c r="E1127" s="195" t="n">
        <v>3300</v>
      </c>
      <c r="F1127" s="195" t="n">
        <v>3300</v>
      </c>
    </row>
    <row ht="38.25" outlineLevel="0" r="1128">
      <c r="A1128" s="193" t="s">
        <v>874</v>
      </c>
      <c r="B1128" s="194" t="s">
        <v>961</v>
      </c>
      <c r="C1128" s="194" t="s">
        <v>875</v>
      </c>
      <c r="D1128" s="194" t="s">
        <v>851</v>
      </c>
      <c r="E1128" s="195" t="n">
        <v>3300</v>
      </c>
      <c r="F1128" s="195" t="n">
        <v>3300</v>
      </c>
    </row>
    <row outlineLevel="0" r="1129">
      <c r="A1129" s="193" t="s">
        <v>852</v>
      </c>
      <c r="B1129" s="194" t="s">
        <v>961</v>
      </c>
      <c r="C1129" s="194" t="s">
        <v>875</v>
      </c>
      <c r="D1129" s="194" t="s">
        <v>853</v>
      </c>
      <c r="E1129" s="195" t="n">
        <v>3300</v>
      </c>
      <c r="F1129" s="195" t="n">
        <v>3300</v>
      </c>
    </row>
    <row outlineLevel="0" r="1130">
      <c r="A1130" s="193" t="s">
        <v>950</v>
      </c>
      <c r="B1130" s="194" t="s">
        <v>961</v>
      </c>
      <c r="C1130" s="194" t="s">
        <v>875</v>
      </c>
      <c r="D1130" s="194" t="s">
        <v>951</v>
      </c>
      <c r="E1130" s="195" t="n">
        <v>3300</v>
      </c>
      <c r="F1130" s="195" t="n">
        <v>3300</v>
      </c>
    </row>
    <row ht="76.5" outlineLevel="0" r="1131">
      <c r="A1131" s="193" t="s">
        <v>1024</v>
      </c>
      <c r="B1131" s="194" t="s">
        <v>1025</v>
      </c>
      <c r="C1131" s="194" t="s">
        <v>851</v>
      </c>
      <c r="D1131" s="194" t="s">
        <v>851</v>
      </c>
      <c r="E1131" s="195" t="n">
        <v>1887000</v>
      </c>
      <c r="F1131" s="195" t="n">
        <v>1887000</v>
      </c>
    </row>
    <row ht="76.5" outlineLevel="0" r="1132">
      <c r="A1132" s="193" t="s">
        <v>862</v>
      </c>
      <c r="B1132" s="194" t="s">
        <v>1025</v>
      </c>
      <c r="C1132" s="194" t="s">
        <v>505</v>
      </c>
      <c r="D1132" s="194" t="s">
        <v>851</v>
      </c>
      <c r="E1132" s="195" t="n">
        <v>1847000</v>
      </c>
      <c r="F1132" s="195" t="n">
        <v>1847000</v>
      </c>
    </row>
    <row ht="38.25" outlineLevel="0" r="1133">
      <c r="A1133" s="193" t="s">
        <v>863</v>
      </c>
      <c r="B1133" s="194" t="s">
        <v>1025</v>
      </c>
      <c r="C1133" s="194" t="s">
        <v>559</v>
      </c>
      <c r="D1133" s="194" t="s">
        <v>851</v>
      </c>
      <c r="E1133" s="195" t="n">
        <v>1847000</v>
      </c>
      <c r="F1133" s="195" t="n">
        <v>1847000</v>
      </c>
    </row>
    <row outlineLevel="0" r="1134">
      <c r="A1134" s="193" t="s">
        <v>1008</v>
      </c>
      <c r="B1134" s="194" t="s">
        <v>1025</v>
      </c>
      <c r="C1134" s="194" t="s">
        <v>559</v>
      </c>
      <c r="D1134" s="194" t="s">
        <v>1009</v>
      </c>
      <c r="E1134" s="195" t="n">
        <v>1847000</v>
      </c>
      <c r="F1134" s="195" t="n">
        <v>1847000</v>
      </c>
    </row>
    <row outlineLevel="0" r="1135">
      <c r="A1135" s="193" t="s">
        <v>1022</v>
      </c>
      <c r="B1135" s="194" t="s">
        <v>1025</v>
      </c>
      <c r="C1135" s="194" t="s">
        <v>559</v>
      </c>
      <c r="D1135" s="194" t="s">
        <v>1023</v>
      </c>
      <c r="E1135" s="195" t="n">
        <v>1847000</v>
      </c>
      <c r="F1135" s="195" t="n">
        <v>1847000</v>
      </c>
    </row>
    <row ht="38.25" outlineLevel="0" r="1136">
      <c r="A1136" s="193" t="s">
        <v>872</v>
      </c>
      <c r="B1136" s="194" t="s">
        <v>1025</v>
      </c>
      <c r="C1136" s="194" t="s">
        <v>873</v>
      </c>
      <c r="D1136" s="194" t="s">
        <v>851</v>
      </c>
      <c r="E1136" s="195" t="n">
        <v>40000</v>
      </c>
      <c r="F1136" s="195" t="n">
        <v>40000</v>
      </c>
    </row>
    <row ht="38.25" outlineLevel="0" r="1137">
      <c r="A1137" s="193" t="s">
        <v>874</v>
      </c>
      <c r="B1137" s="194" t="s">
        <v>1025</v>
      </c>
      <c r="C1137" s="194" t="s">
        <v>875</v>
      </c>
      <c r="D1137" s="194" t="s">
        <v>851</v>
      </c>
      <c r="E1137" s="195" t="n">
        <v>40000</v>
      </c>
      <c r="F1137" s="195" t="n">
        <v>40000</v>
      </c>
    </row>
    <row outlineLevel="0" r="1138">
      <c r="A1138" s="193" t="s">
        <v>1008</v>
      </c>
      <c r="B1138" s="194" t="s">
        <v>1025</v>
      </c>
      <c r="C1138" s="194" t="s">
        <v>875</v>
      </c>
      <c r="D1138" s="194" t="s">
        <v>1009</v>
      </c>
      <c r="E1138" s="195" t="n">
        <v>40000</v>
      </c>
      <c r="F1138" s="195" t="n">
        <v>40000</v>
      </c>
    </row>
    <row outlineLevel="0" r="1139">
      <c r="A1139" s="193" t="s">
        <v>1022</v>
      </c>
      <c r="B1139" s="194" t="s">
        <v>1025</v>
      </c>
      <c r="C1139" s="194" t="s">
        <v>875</v>
      </c>
      <c r="D1139" s="194" t="s">
        <v>1023</v>
      </c>
      <c r="E1139" s="195" t="n">
        <v>40000</v>
      </c>
      <c r="F1139" s="195" t="n">
        <v>40000</v>
      </c>
    </row>
    <row ht="102" outlineLevel="0" r="1140">
      <c r="A1140" s="193" t="s">
        <v>930</v>
      </c>
      <c r="B1140" s="194" t="s">
        <v>931</v>
      </c>
      <c r="C1140" s="194" t="s">
        <v>851</v>
      </c>
      <c r="D1140" s="194" t="s">
        <v>851</v>
      </c>
      <c r="E1140" s="195" t="n">
        <v>828000</v>
      </c>
      <c r="F1140" s="195" t="n">
        <v>828000</v>
      </c>
    </row>
    <row ht="76.5" outlineLevel="0" r="1141">
      <c r="A1141" s="193" t="s">
        <v>862</v>
      </c>
      <c r="B1141" s="194" t="s">
        <v>931</v>
      </c>
      <c r="C1141" s="194" t="s">
        <v>505</v>
      </c>
      <c r="D1141" s="194" t="s">
        <v>851</v>
      </c>
      <c r="E1141" s="195" t="n">
        <v>796200</v>
      </c>
      <c r="F1141" s="195" t="n">
        <v>796200</v>
      </c>
    </row>
    <row ht="38.25" outlineLevel="0" r="1142">
      <c r="A1142" s="193" t="s">
        <v>863</v>
      </c>
      <c r="B1142" s="194" t="s">
        <v>931</v>
      </c>
      <c r="C1142" s="194" t="s">
        <v>559</v>
      </c>
      <c r="D1142" s="194" t="s">
        <v>851</v>
      </c>
      <c r="E1142" s="195" t="n">
        <v>796200</v>
      </c>
      <c r="F1142" s="195" t="n">
        <v>796200</v>
      </c>
    </row>
    <row outlineLevel="0" r="1143">
      <c r="A1143" s="193" t="s">
        <v>852</v>
      </c>
      <c r="B1143" s="194" t="s">
        <v>931</v>
      </c>
      <c r="C1143" s="194" t="s">
        <v>559</v>
      </c>
      <c r="D1143" s="194" t="s">
        <v>853</v>
      </c>
      <c r="E1143" s="195" t="n">
        <v>796200</v>
      </c>
      <c r="F1143" s="195" t="n">
        <v>796200</v>
      </c>
    </row>
    <row ht="76.5" outlineLevel="0" r="1144">
      <c r="A1144" s="193" t="s">
        <v>904</v>
      </c>
      <c r="B1144" s="194" t="s">
        <v>931</v>
      </c>
      <c r="C1144" s="194" t="s">
        <v>559</v>
      </c>
      <c r="D1144" s="194" t="s">
        <v>905</v>
      </c>
      <c r="E1144" s="195" t="n">
        <v>796200</v>
      </c>
      <c r="F1144" s="195" t="n">
        <v>796200</v>
      </c>
    </row>
    <row ht="38.25" outlineLevel="0" r="1145">
      <c r="A1145" s="193" t="s">
        <v>872</v>
      </c>
      <c r="B1145" s="194" t="s">
        <v>931</v>
      </c>
      <c r="C1145" s="194" t="s">
        <v>873</v>
      </c>
      <c r="D1145" s="194" t="s">
        <v>851</v>
      </c>
      <c r="E1145" s="195" t="n">
        <v>31800</v>
      </c>
      <c r="F1145" s="195" t="n">
        <v>31800</v>
      </c>
    </row>
    <row ht="38.25" outlineLevel="0" r="1146">
      <c r="A1146" s="193" t="s">
        <v>874</v>
      </c>
      <c r="B1146" s="194" t="s">
        <v>931</v>
      </c>
      <c r="C1146" s="194" t="s">
        <v>875</v>
      </c>
      <c r="D1146" s="194" t="s">
        <v>851</v>
      </c>
      <c r="E1146" s="195" t="n">
        <v>31800</v>
      </c>
      <c r="F1146" s="195" t="n">
        <v>31800</v>
      </c>
    </row>
    <row outlineLevel="0" r="1147">
      <c r="A1147" s="193" t="s">
        <v>852</v>
      </c>
      <c r="B1147" s="194" t="s">
        <v>931</v>
      </c>
      <c r="C1147" s="194" t="s">
        <v>875</v>
      </c>
      <c r="D1147" s="194" t="s">
        <v>853</v>
      </c>
      <c r="E1147" s="195" t="n">
        <v>31800</v>
      </c>
      <c r="F1147" s="195" t="n">
        <v>31800</v>
      </c>
    </row>
    <row ht="76.5" outlineLevel="0" r="1148">
      <c r="A1148" s="193" t="s">
        <v>904</v>
      </c>
      <c r="B1148" s="194" t="s">
        <v>931</v>
      </c>
      <c r="C1148" s="194" t="s">
        <v>875</v>
      </c>
      <c r="D1148" s="194" t="s">
        <v>905</v>
      </c>
      <c r="E1148" s="195" t="n">
        <v>31800</v>
      </c>
      <c r="F1148" s="195" t="n">
        <v>31800</v>
      </c>
    </row>
    <row ht="51" outlineLevel="0" r="1149">
      <c r="A1149" s="193" t="s">
        <v>962</v>
      </c>
      <c r="B1149" s="194" t="s">
        <v>963</v>
      </c>
      <c r="C1149" s="194" t="s">
        <v>851</v>
      </c>
      <c r="D1149" s="194" t="s">
        <v>851</v>
      </c>
      <c r="E1149" s="195" t="n">
        <v>131900</v>
      </c>
      <c r="F1149" s="195" t="n">
        <v>131900</v>
      </c>
    </row>
    <row ht="76.5" outlineLevel="0" r="1150">
      <c r="A1150" s="193" t="s">
        <v>862</v>
      </c>
      <c r="B1150" s="194" t="s">
        <v>963</v>
      </c>
      <c r="C1150" s="194" t="s">
        <v>505</v>
      </c>
      <c r="D1150" s="194" t="s">
        <v>851</v>
      </c>
      <c r="E1150" s="195" t="n">
        <v>109547</v>
      </c>
      <c r="F1150" s="195" t="n">
        <v>109547</v>
      </c>
    </row>
    <row ht="38.25" outlineLevel="0" r="1151">
      <c r="A1151" s="193" t="s">
        <v>863</v>
      </c>
      <c r="B1151" s="194" t="s">
        <v>963</v>
      </c>
      <c r="C1151" s="194" t="s">
        <v>559</v>
      </c>
      <c r="D1151" s="194" t="s">
        <v>851</v>
      </c>
      <c r="E1151" s="195" t="n">
        <v>109547</v>
      </c>
      <c r="F1151" s="195" t="n">
        <v>109547</v>
      </c>
    </row>
    <row outlineLevel="0" r="1152">
      <c r="A1152" s="193" t="s">
        <v>852</v>
      </c>
      <c r="B1152" s="194" t="s">
        <v>963</v>
      </c>
      <c r="C1152" s="194" t="s">
        <v>559</v>
      </c>
      <c r="D1152" s="194" t="s">
        <v>853</v>
      </c>
      <c r="E1152" s="195" t="n">
        <v>109547</v>
      </c>
      <c r="F1152" s="195" t="n">
        <v>109547</v>
      </c>
    </row>
    <row outlineLevel="0" r="1153">
      <c r="A1153" s="193" t="s">
        <v>950</v>
      </c>
      <c r="B1153" s="194" t="s">
        <v>963</v>
      </c>
      <c r="C1153" s="194" t="s">
        <v>559</v>
      </c>
      <c r="D1153" s="194" t="s">
        <v>951</v>
      </c>
      <c r="E1153" s="195" t="n">
        <v>109547</v>
      </c>
      <c r="F1153" s="195" t="n">
        <v>109547</v>
      </c>
    </row>
    <row ht="38.25" outlineLevel="0" r="1154">
      <c r="A1154" s="193" t="s">
        <v>872</v>
      </c>
      <c r="B1154" s="194" t="s">
        <v>963</v>
      </c>
      <c r="C1154" s="194" t="s">
        <v>873</v>
      </c>
      <c r="D1154" s="194" t="s">
        <v>851</v>
      </c>
      <c r="E1154" s="195" t="n">
        <v>22353</v>
      </c>
      <c r="F1154" s="195" t="n">
        <v>22353</v>
      </c>
    </row>
    <row ht="38.25" outlineLevel="0" r="1155">
      <c r="A1155" s="193" t="s">
        <v>874</v>
      </c>
      <c r="B1155" s="194" t="s">
        <v>963</v>
      </c>
      <c r="C1155" s="194" t="s">
        <v>875</v>
      </c>
      <c r="D1155" s="194" t="s">
        <v>851</v>
      </c>
      <c r="E1155" s="195" t="n">
        <v>22353</v>
      </c>
      <c r="F1155" s="195" t="n">
        <v>22353</v>
      </c>
    </row>
    <row outlineLevel="0" r="1156">
      <c r="A1156" s="193" t="s">
        <v>852</v>
      </c>
      <c r="B1156" s="194" t="s">
        <v>963</v>
      </c>
      <c r="C1156" s="194" t="s">
        <v>875</v>
      </c>
      <c r="D1156" s="194" t="s">
        <v>853</v>
      </c>
      <c r="E1156" s="195" t="n">
        <v>22353</v>
      </c>
      <c r="F1156" s="195" t="n">
        <v>22353</v>
      </c>
    </row>
    <row outlineLevel="0" r="1157">
      <c r="A1157" s="193" t="s">
        <v>950</v>
      </c>
      <c r="B1157" s="194" t="s">
        <v>963</v>
      </c>
      <c r="C1157" s="194" t="s">
        <v>875</v>
      </c>
      <c r="D1157" s="194" t="s">
        <v>951</v>
      </c>
      <c r="E1157" s="195" t="n">
        <v>22353</v>
      </c>
      <c r="F1157" s="195" t="n">
        <v>22353</v>
      </c>
    </row>
    <row ht="76.5" outlineLevel="0" r="1158">
      <c r="A1158" s="193" t="s">
        <v>932</v>
      </c>
      <c r="B1158" s="194" t="s">
        <v>933</v>
      </c>
      <c r="C1158" s="194" t="s">
        <v>851</v>
      </c>
      <c r="D1158" s="194" t="s">
        <v>851</v>
      </c>
      <c r="E1158" s="195" t="n">
        <v>1624300</v>
      </c>
      <c r="F1158" s="195" t="n">
        <v>1624300</v>
      </c>
    </row>
    <row ht="76.5" outlineLevel="0" r="1159">
      <c r="A1159" s="193" t="s">
        <v>862</v>
      </c>
      <c r="B1159" s="194" t="s">
        <v>933</v>
      </c>
      <c r="C1159" s="194" t="s">
        <v>505</v>
      </c>
      <c r="D1159" s="194" t="s">
        <v>851</v>
      </c>
      <c r="E1159" s="195" t="n">
        <v>1579300</v>
      </c>
      <c r="F1159" s="195" t="n">
        <v>1579300</v>
      </c>
    </row>
    <row ht="38.25" outlineLevel="0" r="1160">
      <c r="A1160" s="193" t="s">
        <v>863</v>
      </c>
      <c r="B1160" s="194" t="s">
        <v>933</v>
      </c>
      <c r="C1160" s="194" t="s">
        <v>559</v>
      </c>
      <c r="D1160" s="194" t="s">
        <v>851</v>
      </c>
      <c r="E1160" s="195" t="n">
        <v>1579300</v>
      </c>
      <c r="F1160" s="195" t="n">
        <v>1579300</v>
      </c>
    </row>
    <row outlineLevel="0" r="1161">
      <c r="A1161" s="193" t="s">
        <v>852</v>
      </c>
      <c r="B1161" s="194" t="s">
        <v>933</v>
      </c>
      <c r="C1161" s="194" t="s">
        <v>559</v>
      </c>
      <c r="D1161" s="194" t="s">
        <v>853</v>
      </c>
      <c r="E1161" s="195" t="n">
        <v>1579300</v>
      </c>
      <c r="F1161" s="195" t="n">
        <v>1579300</v>
      </c>
    </row>
    <row ht="76.5" outlineLevel="0" r="1162">
      <c r="A1162" s="193" t="s">
        <v>904</v>
      </c>
      <c r="B1162" s="194" t="s">
        <v>933</v>
      </c>
      <c r="C1162" s="194" t="s">
        <v>559</v>
      </c>
      <c r="D1162" s="194" t="s">
        <v>905</v>
      </c>
      <c r="E1162" s="195" t="n">
        <v>1579300</v>
      </c>
      <c r="F1162" s="195" t="n">
        <v>1579300</v>
      </c>
    </row>
    <row ht="38.25" outlineLevel="0" r="1163">
      <c r="A1163" s="193" t="s">
        <v>872</v>
      </c>
      <c r="B1163" s="194" t="s">
        <v>933</v>
      </c>
      <c r="C1163" s="194" t="s">
        <v>873</v>
      </c>
      <c r="D1163" s="194" t="s">
        <v>851</v>
      </c>
      <c r="E1163" s="195" t="n">
        <v>45000</v>
      </c>
      <c r="F1163" s="195" t="n">
        <v>45000</v>
      </c>
    </row>
    <row ht="38.25" outlineLevel="0" r="1164">
      <c r="A1164" s="193" t="s">
        <v>874</v>
      </c>
      <c r="B1164" s="194" t="s">
        <v>933</v>
      </c>
      <c r="C1164" s="194" t="s">
        <v>875</v>
      </c>
      <c r="D1164" s="194" t="s">
        <v>851</v>
      </c>
      <c r="E1164" s="195" t="n">
        <v>45000</v>
      </c>
      <c r="F1164" s="195" t="n">
        <v>45000</v>
      </c>
    </row>
    <row outlineLevel="0" r="1165">
      <c r="A1165" s="193" t="s">
        <v>852</v>
      </c>
      <c r="B1165" s="194" t="s">
        <v>933</v>
      </c>
      <c r="C1165" s="194" t="s">
        <v>875</v>
      </c>
      <c r="D1165" s="194" t="s">
        <v>853</v>
      </c>
      <c r="E1165" s="195" t="n">
        <v>45000</v>
      </c>
      <c r="F1165" s="195" t="n">
        <v>45000</v>
      </c>
    </row>
    <row ht="76.5" outlineLevel="0" r="1166">
      <c r="A1166" s="193" t="s">
        <v>904</v>
      </c>
      <c r="B1166" s="194" t="s">
        <v>933</v>
      </c>
      <c r="C1166" s="194" t="s">
        <v>875</v>
      </c>
      <c r="D1166" s="194" t="s">
        <v>905</v>
      </c>
      <c r="E1166" s="195" t="n">
        <v>45000</v>
      </c>
      <c r="F1166" s="195" t="n">
        <v>45000</v>
      </c>
    </row>
    <row ht="178.5" outlineLevel="0" r="1167">
      <c r="A1167" s="193" t="s">
        <v>964</v>
      </c>
      <c r="B1167" s="194" t="s">
        <v>965</v>
      </c>
      <c r="C1167" s="194" t="s">
        <v>851</v>
      </c>
      <c r="D1167" s="194" t="s">
        <v>851</v>
      </c>
      <c r="E1167" s="195" t="n">
        <v>105500</v>
      </c>
      <c r="F1167" s="195" t="n">
        <v>105500</v>
      </c>
    </row>
    <row ht="76.5" outlineLevel="0" r="1168">
      <c r="A1168" s="193" t="s">
        <v>862</v>
      </c>
      <c r="B1168" s="194" t="s">
        <v>965</v>
      </c>
      <c r="C1168" s="194" t="s">
        <v>505</v>
      </c>
      <c r="D1168" s="194" t="s">
        <v>851</v>
      </c>
      <c r="E1168" s="195" t="n">
        <v>102600</v>
      </c>
      <c r="F1168" s="195" t="n">
        <v>102600</v>
      </c>
    </row>
    <row ht="38.25" outlineLevel="0" r="1169">
      <c r="A1169" s="193" t="s">
        <v>863</v>
      </c>
      <c r="B1169" s="194" t="s">
        <v>965</v>
      </c>
      <c r="C1169" s="194" t="s">
        <v>559</v>
      </c>
      <c r="D1169" s="194" t="s">
        <v>851</v>
      </c>
      <c r="E1169" s="195" t="n">
        <v>102600</v>
      </c>
      <c r="F1169" s="195" t="n">
        <v>102600</v>
      </c>
    </row>
    <row outlineLevel="0" r="1170">
      <c r="A1170" s="193" t="s">
        <v>852</v>
      </c>
      <c r="B1170" s="194" t="s">
        <v>965</v>
      </c>
      <c r="C1170" s="194" t="s">
        <v>559</v>
      </c>
      <c r="D1170" s="194" t="s">
        <v>853</v>
      </c>
      <c r="E1170" s="195" t="n">
        <v>102600</v>
      </c>
      <c r="F1170" s="195" t="n">
        <v>102600</v>
      </c>
    </row>
    <row outlineLevel="0" r="1171">
      <c r="A1171" s="193" t="s">
        <v>950</v>
      </c>
      <c r="B1171" s="194" t="s">
        <v>965</v>
      </c>
      <c r="C1171" s="194" t="s">
        <v>559</v>
      </c>
      <c r="D1171" s="194" t="s">
        <v>951</v>
      </c>
      <c r="E1171" s="195" t="n">
        <v>102600</v>
      </c>
      <c r="F1171" s="195" t="n">
        <v>102600</v>
      </c>
    </row>
    <row ht="38.25" outlineLevel="0" r="1172">
      <c r="A1172" s="193" t="s">
        <v>872</v>
      </c>
      <c r="B1172" s="194" t="s">
        <v>965</v>
      </c>
      <c r="C1172" s="194" t="s">
        <v>873</v>
      </c>
      <c r="D1172" s="194" t="s">
        <v>851</v>
      </c>
      <c r="E1172" s="195" t="n">
        <v>2900</v>
      </c>
      <c r="F1172" s="195" t="n">
        <v>2900</v>
      </c>
    </row>
    <row ht="38.25" outlineLevel="0" r="1173">
      <c r="A1173" s="193" t="s">
        <v>874</v>
      </c>
      <c r="B1173" s="194" t="s">
        <v>965</v>
      </c>
      <c r="C1173" s="194" t="s">
        <v>875</v>
      </c>
      <c r="D1173" s="194" t="s">
        <v>851</v>
      </c>
      <c r="E1173" s="195" t="n">
        <v>2900</v>
      </c>
      <c r="F1173" s="195" t="n">
        <v>2900</v>
      </c>
    </row>
    <row outlineLevel="0" r="1174">
      <c r="A1174" s="193" t="s">
        <v>852</v>
      </c>
      <c r="B1174" s="194" t="s">
        <v>965</v>
      </c>
      <c r="C1174" s="194" t="s">
        <v>875</v>
      </c>
      <c r="D1174" s="194" t="s">
        <v>853</v>
      </c>
      <c r="E1174" s="195" t="n">
        <v>2900</v>
      </c>
      <c r="F1174" s="195" t="n">
        <v>2900</v>
      </c>
    </row>
    <row outlineLevel="0" r="1175">
      <c r="A1175" s="193" t="s">
        <v>950</v>
      </c>
      <c r="B1175" s="194" t="s">
        <v>965</v>
      </c>
      <c r="C1175" s="194" t="s">
        <v>875</v>
      </c>
      <c r="D1175" s="194" t="s">
        <v>951</v>
      </c>
      <c r="E1175" s="195" t="n">
        <v>2900</v>
      </c>
      <c r="F1175" s="195" t="n">
        <v>2900</v>
      </c>
    </row>
    <row ht="267.75" outlineLevel="0" r="1176">
      <c r="A1176" s="193" t="s">
        <v>934</v>
      </c>
      <c r="B1176" s="194" t="s">
        <v>935</v>
      </c>
      <c r="C1176" s="194" t="s">
        <v>851</v>
      </c>
      <c r="D1176" s="194" t="s">
        <v>851</v>
      </c>
      <c r="E1176" s="195" t="n">
        <v>854870</v>
      </c>
      <c r="F1176" s="195" t="n">
        <v>854870</v>
      </c>
    </row>
    <row ht="76.5" outlineLevel="0" r="1177">
      <c r="A1177" s="193" t="s">
        <v>862</v>
      </c>
      <c r="B1177" s="194" t="s">
        <v>935</v>
      </c>
      <c r="C1177" s="194" t="s">
        <v>505</v>
      </c>
      <c r="D1177" s="194" t="s">
        <v>851</v>
      </c>
      <c r="E1177" s="195" t="n">
        <v>854870</v>
      </c>
      <c r="F1177" s="195" t="n">
        <v>854870</v>
      </c>
    </row>
    <row ht="38.25" outlineLevel="0" r="1178">
      <c r="A1178" s="193" t="s">
        <v>863</v>
      </c>
      <c r="B1178" s="194" t="s">
        <v>935</v>
      </c>
      <c r="C1178" s="194" t="s">
        <v>559</v>
      </c>
      <c r="D1178" s="194" t="s">
        <v>851</v>
      </c>
      <c r="E1178" s="195" t="n">
        <v>854870</v>
      </c>
      <c r="F1178" s="195" t="n">
        <v>854870</v>
      </c>
    </row>
    <row outlineLevel="0" r="1179">
      <c r="A1179" s="193" t="s">
        <v>852</v>
      </c>
      <c r="B1179" s="194" t="s">
        <v>935</v>
      </c>
      <c r="C1179" s="194" t="s">
        <v>559</v>
      </c>
      <c r="D1179" s="194" t="s">
        <v>853</v>
      </c>
      <c r="E1179" s="195" t="n">
        <v>854870</v>
      </c>
      <c r="F1179" s="195" t="n">
        <v>854870</v>
      </c>
    </row>
    <row ht="76.5" outlineLevel="0" r="1180">
      <c r="A1180" s="193" t="s">
        <v>904</v>
      </c>
      <c r="B1180" s="194" t="s">
        <v>935</v>
      </c>
      <c r="C1180" s="194" t="s">
        <v>559</v>
      </c>
      <c r="D1180" s="194" t="s">
        <v>905</v>
      </c>
      <c r="E1180" s="195" t="n">
        <v>854870</v>
      </c>
      <c r="F1180" s="195" t="n">
        <v>854870</v>
      </c>
    </row>
    <row ht="63.75" outlineLevel="0" r="1181">
      <c r="A1181" s="193" t="s">
        <v>880</v>
      </c>
      <c r="B1181" s="194" t="s">
        <v>881</v>
      </c>
      <c r="C1181" s="194" t="s">
        <v>851</v>
      </c>
      <c r="D1181" s="194" t="s">
        <v>851</v>
      </c>
      <c r="E1181" s="195" t="n">
        <v>3860247</v>
      </c>
      <c r="F1181" s="195" t="n">
        <v>3860247</v>
      </c>
    </row>
    <row ht="63.75" outlineLevel="0" r="1182">
      <c r="A1182" s="193" t="s">
        <v>880</v>
      </c>
      <c r="B1182" s="194" t="s">
        <v>883</v>
      </c>
      <c r="C1182" s="194" t="s">
        <v>851</v>
      </c>
      <c r="D1182" s="194" t="s">
        <v>851</v>
      </c>
      <c r="E1182" s="195" t="n">
        <v>3810247</v>
      </c>
      <c r="F1182" s="195" t="n">
        <v>3810247</v>
      </c>
    </row>
    <row ht="76.5" outlineLevel="0" r="1183">
      <c r="A1183" s="193" t="s">
        <v>862</v>
      </c>
      <c r="B1183" s="194" t="s">
        <v>883</v>
      </c>
      <c r="C1183" s="194" t="s">
        <v>505</v>
      </c>
      <c r="D1183" s="194" t="s">
        <v>851</v>
      </c>
      <c r="E1183" s="195" t="n">
        <v>3810247</v>
      </c>
      <c r="F1183" s="195" t="n">
        <v>3810247</v>
      </c>
    </row>
    <row ht="38.25" outlineLevel="0" r="1184">
      <c r="A1184" s="193" t="s">
        <v>863</v>
      </c>
      <c r="B1184" s="194" t="s">
        <v>883</v>
      </c>
      <c r="C1184" s="194" t="s">
        <v>559</v>
      </c>
      <c r="D1184" s="194" t="s">
        <v>851</v>
      </c>
      <c r="E1184" s="195" t="n">
        <v>3810247</v>
      </c>
      <c r="F1184" s="195" t="n">
        <v>3810247</v>
      </c>
    </row>
    <row outlineLevel="0" r="1185">
      <c r="A1185" s="193" t="s">
        <v>852</v>
      </c>
      <c r="B1185" s="194" t="s">
        <v>883</v>
      </c>
      <c r="C1185" s="194" t="s">
        <v>559</v>
      </c>
      <c r="D1185" s="194" t="s">
        <v>853</v>
      </c>
      <c r="E1185" s="195" t="n">
        <v>3810247</v>
      </c>
      <c r="F1185" s="195" t="n">
        <v>3810247</v>
      </c>
    </row>
    <row ht="63.75" outlineLevel="0" r="1186">
      <c r="A1186" s="193" t="s">
        <v>854</v>
      </c>
      <c r="B1186" s="194" t="s">
        <v>883</v>
      </c>
      <c r="C1186" s="194" t="s">
        <v>559</v>
      </c>
      <c r="D1186" s="194" t="s">
        <v>855</v>
      </c>
      <c r="E1186" s="195" t="n">
        <v>3810247</v>
      </c>
      <c r="F1186" s="195" t="n">
        <v>3810247</v>
      </c>
    </row>
    <row ht="76.5" outlineLevel="0" r="1187">
      <c r="A1187" s="193" t="s">
        <v>886</v>
      </c>
      <c r="B1187" s="194" t="s">
        <v>887</v>
      </c>
      <c r="C1187" s="194" t="s">
        <v>851</v>
      </c>
      <c r="D1187" s="194" t="s">
        <v>851</v>
      </c>
      <c r="E1187" s="195" t="n">
        <v>50000</v>
      </c>
      <c r="F1187" s="195" t="n">
        <v>50000</v>
      </c>
    </row>
    <row ht="76.5" outlineLevel="0" r="1188">
      <c r="A1188" s="193" t="s">
        <v>862</v>
      </c>
      <c r="B1188" s="194" t="s">
        <v>887</v>
      </c>
      <c r="C1188" s="194" t="s">
        <v>505</v>
      </c>
      <c r="D1188" s="194" t="s">
        <v>851</v>
      </c>
      <c r="E1188" s="195" t="n">
        <v>50000</v>
      </c>
      <c r="F1188" s="195" t="n">
        <v>50000</v>
      </c>
    </row>
    <row ht="38.25" outlineLevel="0" r="1189">
      <c r="A1189" s="193" t="s">
        <v>863</v>
      </c>
      <c r="B1189" s="194" t="s">
        <v>887</v>
      </c>
      <c r="C1189" s="194" t="s">
        <v>559</v>
      </c>
      <c r="D1189" s="194" t="s">
        <v>851</v>
      </c>
      <c r="E1189" s="195" t="n">
        <v>50000</v>
      </c>
      <c r="F1189" s="195" t="n">
        <v>50000</v>
      </c>
    </row>
    <row outlineLevel="0" r="1190">
      <c r="A1190" s="193" t="s">
        <v>852</v>
      </c>
      <c r="B1190" s="194" t="s">
        <v>887</v>
      </c>
      <c r="C1190" s="194" t="s">
        <v>559</v>
      </c>
      <c r="D1190" s="194" t="s">
        <v>853</v>
      </c>
      <c r="E1190" s="195" t="n">
        <v>50000</v>
      </c>
      <c r="F1190" s="195" t="n">
        <v>50000</v>
      </c>
    </row>
    <row ht="63.75" outlineLevel="0" r="1191">
      <c r="A1191" s="193" t="s">
        <v>854</v>
      </c>
      <c r="B1191" s="194" t="s">
        <v>887</v>
      </c>
      <c r="C1191" s="194" t="s">
        <v>559</v>
      </c>
      <c r="D1191" s="194" t="s">
        <v>855</v>
      </c>
      <c r="E1191" s="195" t="n">
        <v>50000</v>
      </c>
      <c r="F1191" s="195" t="n">
        <v>50000</v>
      </c>
    </row>
    <row ht="76.5" outlineLevel="0" r="1192">
      <c r="A1192" s="193" t="s">
        <v>891</v>
      </c>
      <c r="B1192" s="194" t="s">
        <v>892</v>
      </c>
      <c r="C1192" s="194" t="s">
        <v>851</v>
      </c>
      <c r="D1192" s="194" t="s">
        <v>851</v>
      </c>
      <c r="E1192" s="195" t="n">
        <v>1288446</v>
      </c>
      <c r="F1192" s="195" t="n">
        <v>1288446</v>
      </c>
    </row>
    <row ht="76.5" outlineLevel="0" r="1193">
      <c r="A1193" s="193" t="s">
        <v>891</v>
      </c>
      <c r="B1193" s="194" t="s">
        <v>894</v>
      </c>
      <c r="C1193" s="194" t="s">
        <v>851</v>
      </c>
      <c r="D1193" s="194" t="s">
        <v>851</v>
      </c>
      <c r="E1193" s="195" t="n">
        <v>1248446</v>
      </c>
      <c r="F1193" s="195" t="n">
        <v>1248446</v>
      </c>
    </row>
    <row ht="76.5" outlineLevel="0" r="1194">
      <c r="A1194" s="193" t="s">
        <v>862</v>
      </c>
      <c r="B1194" s="194" t="s">
        <v>894</v>
      </c>
      <c r="C1194" s="194" t="s">
        <v>505</v>
      </c>
      <c r="D1194" s="194" t="s">
        <v>851</v>
      </c>
      <c r="E1194" s="195" t="n">
        <v>1248446</v>
      </c>
      <c r="F1194" s="195" t="n">
        <v>1248446</v>
      </c>
    </row>
    <row ht="38.25" outlineLevel="0" r="1195">
      <c r="A1195" s="193" t="s">
        <v>863</v>
      </c>
      <c r="B1195" s="194" t="s">
        <v>894</v>
      </c>
      <c r="C1195" s="194" t="s">
        <v>559</v>
      </c>
      <c r="D1195" s="194" t="s">
        <v>851</v>
      </c>
      <c r="E1195" s="195" t="n">
        <v>1248446</v>
      </c>
      <c r="F1195" s="195" t="n">
        <v>1248446</v>
      </c>
    </row>
    <row outlineLevel="0" r="1196">
      <c r="A1196" s="193" t="s">
        <v>852</v>
      </c>
      <c r="B1196" s="194" t="s">
        <v>894</v>
      </c>
      <c r="C1196" s="194" t="s">
        <v>559</v>
      </c>
      <c r="D1196" s="194" t="s">
        <v>853</v>
      </c>
      <c r="E1196" s="195" t="n">
        <v>1248446</v>
      </c>
      <c r="F1196" s="195" t="n">
        <v>1248446</v>
      </c>
    </row>
    <row ht="51" outlineLevel="0" r="1197">
      <c r="A1197" s="193" t="s">
        <v>889</v>
      </c>
      <c r="B1197" s="194" t="s">
        <v>894</v>
      </c>
      <c r="C1197" s="194" t="s">
        <v>559</v>
      </c>
      <c r="D1197" s="194" t="s">
        <v>890</v>
      </c>
      <c r="E1197" s="195" t="n">
        <v>1248446</v>
      </c>
      <c r="F1197" s="195" t="n">
        <v>1248446</v>
      </c>
    </row>
    <row ht="89.25" outlineLevel="0" r="1198">
      <c r="A1198" s="193" t="s">
        <v>895</v>
      </c>
      <c r="B1198" s="194" t="s">
        <v>896</v>
      </c>
      <c r="C1198" s="194" t="s">
        <v>851</v>
      </c>
      <c r="D1198" s="194" t="s">
        <v>851</v>
      </c>
      <c r="E1198" s="195" t="n">
        <v>40000</v>
      </c>
      <c r="F1198" s="195" t="n">
        <v>40000</v>
      </c>
    </row>
    <row ht="76.5" outlineLevel="0" r="1199">
      <c r="A1199" s="193" t="s">
        <v>862</v>
      </c>
      <c r="B1199" s="194" t="s">
        <v>896</v>
      </c>
      <c r="C1199" s="194" t="s">
        <v>505</v>
      </c>
      <c r="D1199" s="194" t="s">
        <v>851</v>
      </c>
      <c r="E1199" s="195" t="n">
        <v>40000</v>
      </c>
      <c r="F1199" s="195" t="n">
        <v>40000</v>
      </c>
    </row>
    <row ht="38.25" outlineLevel="0" r="1200">
      <c r="A1200" s="193" t="s">
        <v>863</v>
      </c>
      <c r="B1200" s="194" t="s">
        <v>896</v>
      </c>
      <c r="C1200" s="194" t="s">
        <v>559</v>
      </c>
      <c r="D1200" s="194" t="s">
        <v>851</v>
      </c>
      <c r="E1200" s="195" t="n">
        <v>40000</v>
      </c>
      <c r="F1200" s="195" t="n">
        <v>40000</v>
      </c>
    </row>
    <row outlineLevel="0" r="1201">
      <c r="A1201" s="193" t="s">
        <v>852</v>
      </c>
      <c r="B1201" s="194" t="s">
        <v>896</v>
      </c>
      <c r="C1201" s="194" t="s">
        <v>559</v>
      </c>
      <c r="D1201" s="194" t="s">
        <v>853</v>
      </c>
      <c r="E1201" s="195" t="n">
        <v>40000</v>
      </c>
      <c r="F1201" s="195" t="n">
        <v>40000</v>
      </c>
    </row>
    <row ht="51" outlineLevel="0" r="1202">
      <c r="A1202" s="193" t="s">
        <v>889</v>
      </c>
      <c r="B1202" s="194" t="s">
        <v>896</v>
      </c>
      <c r="C1202" s="194" t="s">
        <v>559</v>
      </c>
      <c r="D1202" s="194" t="s">
        <v>890</v>
      </c>
      <c r="E1202" s="195" t="n">
        <v>40000</v>
      </c>
      <c r="F1202" s="195" t="n">
        <v>40000</v>
      </c>
    </row>
    <row ht="25.5" outlineLevel="0" r="1203">
      <c r="A1203" s="193" t="s">
        <v>936</v>
      </c>
      <c r="B1203" s="194" t="s">
        <v>937</v>
      </c>
      <c r="C1203" s="194" t="s">
        <v>851</v>
      </c>
      <c r="D1203" s="194" t="s">
        <v>851</v>
      </c>
      <c r="E1203" s="195" t="n">
        <v>18011278</v>
      </c>
      <c r="F1203" s="195" t="n">
        <v>17986578</v>
      </c>
    </row>
    <row ht="51" outlineLevel="0" r="1204">
      <c r="A1204" s="193" t="s">
        <v>1148</v>
      </c>
      <c r="B1204" s="194" t="s">
        <v>1149</v>
      </c>
      <c r="C1204" s="194" t="s">
        <v>851</v>
      </c>
      <c r="D1204" s="194" t="s">
        <v>851</v>
      </c>
      <c r="E1204" s="195" t="n">
        <v>2000000</v>
      </c>
      <c r="F1204" s="195" t="n">
        <v>2000000</v>
      </c>
    </row>
    <row ht="51" outlineLevel="0" r="1205">
      <c r="A1205" s="193" t="s">
        <v>1148</v>
      </c>
      <c r="B1205" s="194" t="s">
        <v>1150</v>
      </c>
      <c r="C1205" s="194" t="s">
        <v>851</v>
      </c>
      <c r="D1205" s="194" t="s">
        <v>851</v>
      </c>
      <c r="E1205" s="195" t="n">
        <v>2000000</v>
      </c>
      <c r="F1205" s="195" t="n">
        <v>2000000</v>
      </c>
    </row>
    <row outlineLevel="0" r="1206">
      <c r="A1206" s="193" t="s">
        <v>910</v>
      </c>
      <c r="B1206" s="194" t="s">
        <v>1150</v>
      </c>
      <c r="C1206" s="194" t="s">
        <v>911</v>
      </c>
      <c r="D1206" s="194" t="s">
        <v>851</v>
      </c>
      <c r="E1206" s="195" t="n">
        <v>2000000</v>
      </c>
      <c r="F1206" s="195" t="n">
        <v>2000000</v>
      </c>
    </row>
    <row outlineLevel="0" r="1207">
      <c r="A1207" s="193" t="s">
        <v>1673</v>
      </c>
      <c r="B1207" s="194" t="s">
        <v>1150</v>
      </c>
      <c r="C1207" s="194" t="s">
        <v>1674</v>
      </c>
      <c r="D1207" s="194" t="s">
        <v>851</v>
      </c>
      <c r="E1207" s="195" t="n">
        <v>2000000</v>
      </c>
      <c r="F1207" s="195" t="n">
        <v>2000000</v>
      </c>
    </row>
    <row outlineLevel="0" r="1208">
      <c r="A1208" s="193" t="s">
        <v>852</v>
      </c>
      <c r="B1208" s="194" t="s">
        <v>1150</v>
      </c>
      <c r="C1208" s="194" t="s">
        <v>1674</v>
      </c>
      <c r="D1208" s="194" t="s">
        <v>853</v>
      </c>
      <c r="E1208" s="195" t="n">
        <v>2000000</v>
      </c>
      <c r="F1208" s="195" t="n">
        <v>2000000</v>
      </c>
    </row>
    <row outlineLevel="0" r="1209">
      <c r="A1209" s="193" t="s">
        <v>1671</v>
      </c>
      <c r="B1209" s="194" t="s">
        <v>1150</v>
      </c>
      <c r="C1209" s="194" t="s">
        <v>1674</v>
      </c>
      <c r="D1209" s="194" t="s">
        <v>1672</v>
      </c>
      <c r="E1209" s="195" t="n">
        <v>2000000</v>
      </c>
      <c r="F1209" s="195" t="n">
        <v>2000000</v>
      </c>
    </row>
    <row ht="89.25" outlineLevel="0" r="1210">
      <c r="A1210" s="193" t="s">
        <v>947</v>
      </c>
      <c r="B1210" s="194" t="s">
        <v>948</v>
      </c>
      <c r="C1210" s="194" t="s">
        <v>851</v>
      </c>
      <c r="D1210" s="194" t="s">
        <v>851</v>
      </c>
      <c r="E1210" s="195" t="n">
        <v>6500</v>
      </c>
      <c r="F1210" s="195" t="n">
        <v>5800</v>
      </c>
    </row>
    <row ht="89.25" outlineLevel="0" r="1211">
      <c r="A1211" s="193" t="s">
        <v>947</v>
      </c>
      <c r="B1211" s="194" t="s">
        <v>949</v>
      </c>
      <c r="C1211" s="194" t="s">
        <v>851</v>
      </c>
      <c r="D1211" s="194" t="s">
        <v>851</v>
      </c>
      <c r="E1211" s="195" t="n">
        <v>6500</v>
      </c>
      <c r="F1211" s="195" t="n">
        <v>5800</v>
      </c>
    </row>
    <row ht="38.25" outlineLevel="0" r="1212">
      <c r="A1212" s="193" t="s">
        <v>872</v>
      </c>
      <c r="B1212" s="194" t="s">
        <v>949</v>
      </c>
      <c r="C1212" s="194" t="s">
        <v>873</v>
      </c>
      <c r="D1212" s="194" t="s">
        <v>851</v>
      </c>
      <c r="E1212" s="195" t="n">
        <v>6500</v>
      </c>
      <c r="F1212" s="195" t="n">
        <v>5800</v>
      </c>
    </row>
    <row ht="38.25" outlineLevel="0" r="1213">
      <c r="A1213" s="193" t="s">
        <v>874</v>
      </c>
      <c r="B1213" s="194" t="s">
        <v>949</v>
      </c>
      <c r="C1213" s="194" t="s">
        <v>875</v>
      </c>
      <c r="D1213" s="194" t="s">
        <v>851</v>
      </c>
      <c r="E1213" s="195" t="n">
        <v>6500</v>
      </c>
      <c r="F1213" s="195" t="n">
        <v>5800</v>
      </c>
    </row>
    <row outlineLevel="0" r="1214">
      <c r="A1214" s="193" t="s">
        <v>852</v>
      </c>
      <c r="B1214" s="194" t="s">
        <v>949</v>
      </c>
      <c r="C1214" s="194" t="s">
        <v>875</v>
      </c>
      <c r="D1214" s="194" t="s">
        <v>853</v>
      </c>
      <c r="E1214" s="195" t="n">
        <v>6500</v>
      </c>
      <c r="F1214" s="195" t="n">
        <v>5800</v>
      </c>
    </row>
    <row outlineLevel="0" r="1215">
      <c r="A1215" s="193" t="s">
        <v>945</v>
      </c>
      <c r="B1215" s="194" t="s">
        <v>949</v>
      </c>
      <c r="C1215" s="194" t="s">
        <v>875</v>
      </c>
      <c r="D1215" s="194" t="s">
        <v>946</v>
      </c>
      <c r="E1215" s="195" t="n">
        <v>6500</v>
      </c>
      <c r="F1215" s="195" t="n">
        <v>5800</v>
      </c>
    </row>
    <row ht="51" outlineLevel="0" r="1216">
      <c r="A1216" s="193" t="s">
        <v>1196</v>
      </c>
      <c r="B1216" s="194" t="s">
        <v>1197</v>
      </c>
      <c r="C1216" s="194" t="s">
        <v>851</v>
      </c>
      <c r="D1216" s="194" t="s">
        <v>851</v>
      </c>
      <c r="E1216" s="195" t="n">
        <v>5499200</v>
      </c>
      <c r="F1216" s="195" t="n">
        <v>5499200</v>
      </c>
    </row>
    <row ht="51" outlineLevel="0" r="1217">
      <c r="A1217" s="193" t="s">
        <v>1196</v>
      </c>
      <c r="B1217" s="194" t="s">
        <v>1200</v>
      </c>
      <c r="C1217" s="194" t="s">
        <v>851</v>
      </c>
      <c r="D1217" s="194" t="s">
        <v>851</v>
      </c>
      <c r="E1217" s="195" t="n">
        <v>5379200</v>
      </c>
      <c r="F1217" s="195" t="n">
        <v>5379200</v>
      </c>
    </row>
    <row ht="76.5" outlineLevel="0" r="1218">
      <c r="A1218" s="193" t="s">
        <v>862</v>
      </c>
      <c r="B1218" s="194" t="s">
        <v>1200</v>
      </c>
      <c r="C1218" s="194" t="s">
        <v>505</v>
      </c>
      <c r="D1218" s="194" t="s">
        <v>851</v>
      </c>
      <c r="E1218" s="195" t="n">
        <v>5003677</v>
      </c>
      <c r="F1218" s="195" t="n">
        <v>5003677</v>
      </c>
    </row>
    <row ht="25.5" outlineLevel="0" r="1219">
      <c r="A1219" s="193" t="s">
        <v>981</v>
      </c>
      <c r="B1219" s="194" t="s">
        <v>1200</v>
      </c>
      <c r="C1219" s="194" t="s">
        <v>483</v>
      </c>
      <c r="D1219" s="194" t="s">
        <v>851</v>
      </c>
      <c r="E1219" s="195" t="n">
        <v>5003677</v>
      </c>
      <c r="F1219" s="195" t="n">
        <v>5003677</v>
      </c>
    </row>
    <row ht="25.5" outlineLevel="0" r="1220">
      <c r="A1220" s="193" t="s">
        <v>1068</v>
      </c>
      <c r="B1220" s="194" t="s">
        <v>1200</v>
      </c>
      <c r="C1220" s="194" t="s">
        <v>483</v>
      </c>
      <c r="D1220" s="194" t="s">
        <v>1069</v>
      </c>
      <c r="E1220" s="195" t="n">
        <v>5003677</v>
      </c>
      <c r="F1220" s="195" t="n">
        <v>5003677</v>
      </c>
    </row>
    <row ht="25.5" outlineLevel="0" r="1221">
      <c r="A1221" s="193" t="s">
        <v>1194</v>
      </c>
      <c r="B1221" s="194" t="s">
        <v>1200</v>
      </c>
      <c r="C1221" s="194" t="s">
        <v>483</v>
      </c>
      <c r="D1221" s="194" t="s">
        <v>1195</v>
      </c>
      <c r="E1221" s="195" t="n">
        <v>5003677</v>
      </c>
      <c r="F1221" s="195" t="n">
        <v>5003677</v>
      </c>
    </row>
    <row ht="38.25" outlineLevel="0" r="1222">
      <c r="A1222" s="193" t="s">
        <v>872</v>
      </c>
      <c r="B1222" s="194" t="s">
        <v>1200</v>
      </c>
      <c r="C1222" s="194" t="s">
        <v>873</v>
      </c>
      <c r="D1222" s="194" t="s">
        <v>851</v>
      </c>
      <c r="E1222" s="195" t="n">
        <v>375523</v>
      </c>
      <c r="F1222" s="195" t="n">
        <v>375523</v>
      </c>
    </row>
    <row ht="38.25" outlineLevel="0" r="1223">
      <c r="A1223" s="193" t="s">
        <v>874</v>
      </c>
      <c r="B1223" s="194" t="s">
        <v>1200</v>
      </c>
      <c r="C1223" s="194" t="s">
        <v>875</v>
      </c>
      <c r="D1223" s="194" t="s">
        <v>851</v>
      </c>
      <c r="E1223" s="195" t="n">
        <v>375523</v>
      </c>
      <c r="F1223" s="195" t="n">
        <v>375523</v>
      </c>
    </row>
    <row ht="25.5" outlineLevel="0" r="1224">
      <c r="A1224" s="193" t="s">
        <v>1068</v>
      </c>
      <c r="B1224" s="194" t="s">
        <v>1200</v>
      </c>
      <c r="C1224" s="194" t="s">
        <v>875</v>
      </c>
      <c r="D1224" s="194" t="s">
        <v>1069</v>
      </c>
      <c r="E1224" s="195" t="n">
        <v>375523</v>
      </c>
      <c r="F1224" s="195" t="n">
        <v>375523</v>
      </c>
    </row>
    <row ht="25.5" outlineLevel="0" r="1225">
      <c r="A1225" s="193" t="s">
        <v>1194</v>
      </c>
      <c r="B1225" s="194" t="s">
        <v>1200</v>
      </c>
      <c r="C1225" s="194" t="s">
        <v>875</v>
      </c>
      <c r="D1225" s="194" t="s">
        <v>1195</v>
      </c>
      <c r="E1225" s="195" t="n">
        <v>375523</v>
      </c>
      <c r="F1225" s="195" t="n">
        <v>375523</v>
      </c>
    </row>
    <row ht="76.5" outlineLevel="0" r="1226">
      <c r="A1226" s="193" t="s">
        <v>1203</v>
      </c>
      <c r="B1226" s="194" t="s">
        <v>1204</v>
      </c>
      <c r="C1226" s="194" t="s">
        <v>851</v>
      </c>
      <c r="D1226" s="194" t="s">
        <v>851</v>
      </c>
      <c r="E1226" s="195" t="n">
        <v>120000</v>
      </c>
      <c r="F1226" s="195" t="n">
        <v>120000</v>
      </c>
    </row>
    <row ht="76.5" outlineLevel="0" r="1227">
      <c r="A1227" s="193" t="s">
        <v>862</v>
      </c>
      <c r="B1227" s="194" t="s">
        <v>1204</v>
      </c>
      <c r="C1227" s="194" t="s">
        <v>505</v>
      </c>
      <c r="D1227" s="194" t="s">
        <v>851</v>
      </c>
      <c r="E1227" s="195" t="n">
        <v>120000</v>
      </c>
      <c r="F1227" s="195" t="n">
        <v>120000</v>
      </c>
    </row>
    <row ht="25.5" outlineLevel="0" r="1228">
      <c r="A1228" s="193" t="s">
        <v>981</v>
      </c>
      <c r="B1228" s="194" t="s">
        <v>1204</v>
      </c>
      <c r="C1228" s="194" t="s">
        <v>483</v>
      </c>
      <c r="D1228" s="194" t="s">
        <v>851</v>
      </c>
      <c r="E1228" s="195" t="n">
        <v>120000</v>
      </c>
      <c r="F1228" s="195" t="n">
        <v>120000</v>
      </c>
    </row>
    <row ht="25.5" outlineLevel="0" r="1229">
      <c r="A1229" s="193" t="s">
        <v>1068</v>
      </c>
      <c r="B1229" s="194" t="s">
        <v>1204</v>
      </c>
      <c r="C1229" s="194" t="s">
        <v>483</v>
      </c>
      <c r="D1229" s="194" t="s">
        <v>1069</v>
      </c>
      <c r="E1229" s="195" t="n">
        <v>120000</v>
      </c>
      <c r="F1229" s="195" t="n">
        <v>120000</v>
      </c>
    </row>
    <row ht="25.5" outlineLevel="0" r="1230">
      <c r="A1230" s="193" t="s">
        <v>1194</v>
      </c>
      <c r="B1230" s="194" t="s">
        <v>1204</v>
      </c>
      <c r="C1230" s="194" t="s">
        <v>483</v>
      </c>
      <c r="D1230" s="194" t="s">
        <v>1195</v>
      </c>
      <c r="E1230" s="195" t="n">
        <v>120000</v>
      </c>
      <c r="F1230" s="195" t="n">
        <v>120000</v>
      </c>
    </row>
    <row ht="76.5" outlineLevel="0" r="1231">
      <c r="A1231" s="193" t="s">
        <v>966</v>
      </c>
      <c r="B1231" s="194" t="s">
        <v>967</v>
      </c>
      <c r="C1231" s="194" t="s">
        <v>851</v>
      </c>
      <c r="D1231" s="194" t="s">
        <v>851</v>
      </c>
      <c r="E1231" s="195" t="n">
        <v>60000</v>
      </c>
      <c r="F1231" s="195" t="n">
        <v>60000</v>
      </c>
    </row>
    <row ht="76.5" outlineLevel="0" r="1232">
      <c r="A1232" s="193" t="s">
        <v>966</v>
      </c>
      <c r="B1232" s="194" t="s">
        <v>968</v>
      </c>
      <c r="C1232" s="194" t="s">
        <v>851</v>
      </c>
      <c r="D1232" s="194" t="s">
        <v>851</v>
      </c>
      <c r="E1232" s="195" t="n">
        <v>60000</v>
      </c>
      <c r="F1232" s="195" t="n">
        <v>60000</v>
      </c>
    </row>
    <row ht="25.5" outlineLevel="0" r="1233">
      <c r="A1233" s="193" t="s">
        <v>969</v>
      </c>
      <c r="B1233" s="194" t="s">
        <v>968</v>
      </c>
      <c r="C1233" s="194" t="s">
        <v>970</v>
      </c>
      <c r="D1233" s="194" t="s">
        <v>851</v>
      </c>
      <c r="E1233" s="195" t="n">
        <v>60000</v>
      </c>
      <c r="F1233" s="195" t="n">
        <v>60000</v>
      </c>
    </row>
    <row ht="25.5" outlineLevel="0" r="1234">
      <c r="A1234" s="193" t="s">
        <v>971</v>
      </c>
      <c r="B1234" s="194" t="s">
        <v>968</v>
      </c>
      <c r="C1234" s="194" t="s">
        <v>972</v>
      </c>
      <c r="D1234" s="194" t="s">
        <v>851</v>
      </c>
      <c r="E1234" s="195" t="n">
        <v>60000</v>
      </c>
      <c r="F1234" s="195" t="n">
        <v>60000</v>
      </c>
    </row>
    <row outlineLevel="0" r="1235">
      <c r="A1235" s="193" t="s">
        <v>852</v>
      </c>
      <c r="B1235" s="194" t="s">
        <v>968</v>
      </c>
      <c r="C1235" s="194" t="s">
        <v>972</v>
      </c>
      <c r="D1235" s="194" t="s">
        <v>853</v>
      </c>
      <c r="E1235" s="195" t="n">
        <v>60000</v>
      </c>
      <c r="F1235" s="195" t="n">
        <v>60000</v>
      </c>
    </row>
    <row outlineLevel="0" r="1236">
      <c r="A1236" s="193" t="s">
        <v>950</v>
      </c>
      <c r="B1236" s="194" t="s">
        <v>968</v>
      </c>
      <c r="C1236" s="194" t="s">
        <v>972</v>
      </c>
      <c r="D1236" s="194" t="s">
        <v>951</v>
      </c>
      <c r="E1236" s="195" t="n">
        <v>60000</v>
      </c>
      <c r="F1236" s="195" t="n">
        <v>60000</v>
      </c>
    </row>
    <row ht="38.25" outlineLevel="0" r="1237">
      <c r="A1237" s="193" t="s">
        <v>1159</v>
      </c>
      <c r="B1237" s="194" t="s">
        <v>1160</v>
      </c>
      <c r="C1237" s="194" t="s">
        <v>851</v>
      </c>
      <c r="D1237" s="194" t="s">
        <v>851</v>
      </c>
      <c r="E1237" s="195" t="n">
        <v>8316621</v>
      </c>
      <c r="F1237" s="195" t="n">
        <v>8316621</v>
      </c>
    </row>
    <row ht="38.25" outlineLevel="0" r="1238">
      <c r="A1238" s="193" t="s">
        <v>1159</v>
      </c>
      <c r="B1238" s="194" t="s">
        <v>1163</v>
      </c>
      <c r="C1238" s="194" t="s">
        <v>851</v>
      </c>
      <c r="D1238" s="194" t="s">
        <v>851</v>
      </c>
      <c r="E1238" s="195" t="n">
        <v>8086621</v>
      </c>
      <c r="F1238" s="195" t="n">
        <v>8086621</v>
      </c>
    </row>
    <row ht="76.5" outlineLevel="0" r="1239">
      <c r="A1239" s="193" t="s">
        <v>862</v>
      </c>
      <c r="B1239" s="194" t="s">
        <v>1163</v>
      </c>
      <c r="C1239" s="194" t="s">
        <v>505</v>
      </c>
      <c r="D1239" s="194" t="s">
        <v>851</v>
      </c>
      <c r="E1239" s="195" t="n">
        <v>7676847</v>
      </c>
      <c r="F1239" s="195" t="n">
        <v>7676847</v>
      </c>
    </row>
    <row ht="38.25" outlineLevel="0" r="1240">
      <c r="A1240" s="193" t="s">
        <v>863</v>
      </c>
      <c r="B1240" s="194" t="s">
        <v>1163</v>
      </c>
      <c r="C1240" s="194" t="s">
        <v>559</v>
      </c>
      <c r="D1240" s="194" t="s">
        <v>851</v>
      </c>
      <c r="E1240" s="195" t="n">
        <v>7676847</v>
      </c>
      <c r="F1240" s="195" t="n">
        <v>7676847</v>
      </c>
    </row>
    <row outlineLevel="0" r="1241">
      <c r="A1241" s="193" t="s">
        <v>852</v>
      </c>
      <c r="B1241" s="194" t="s">
        <v>1163</v>
      </c>
      <c r="C1241" s="194" t="s">
        <v>559</v>
      </c>
      <c r="D1241" s="194" t="s">
        <v>853</v>
      </c>
      <c r="E1241" s="195" t="n">
        <v>7676847</v>
      </c>
      <c r="F1241" s="195" t="n">
        <v>7676847</v>
      </c>
    </row>
    <row outlineLevel="0" r="1242">
      <c r="A1242" s="193" t="s">
        <v>950</v>
      </c>
      <c r="B1242" s="194" t="s">
        <v>1163</v>
      </c>
      <c r="C1242" s="194" t="s">
        <v>559</v>
      </c>
      <c r="D1242" s="194" t="s">
        <v>951</v>
      </c>
      <c r="E1242" s="195" t="n">
        <v>7676847</v>
      </c>
      <c r="F1242" s="195" t="n">
        <v>7676847</v>
      </c>
    </row>
    <row ht="38.25" outlineLevel="0" r="1243">
      <c r="A1243" s="193" t="s">
        <v>872</v>
      </c>
      <c r="B1243" s="194" t="s">
        <v>1163</v>
      </c>
      <c r="C1243" s="194" t="s">
        <v>873</v>
      </c>
      <c r="D1243" s="194" t="s">
        <v>851</v>
      </c>
      <c r="E1243" s="195" t="n">
        <v>409774</v>
      </c>
      <c r="F1243" s="195" t="n">
        <v>409774</v>
      </c>
    </row>
    <row ht="38.25" outlineLevel="0" r="1244">
      <c r="A1244" s="193" t="s">
        <v>874</v>
      </c>
      <c r="B1244" s="194" t="s">
        <v>1163</v>
      </c>
      <c r="C1244" s="194" t="s">
        <v>875</v>
      </c>
      <c r="D1244" s="194" t="s">
        <v>851</v>
      </c>
      <c r="E1244" s="195" t="n">
        <v>409774</v>
      </c>
      <c r="F1244" s="195" t="n">
        <v>409774</v>
      </c>
    </row>
    <row outlineLevel="0" r="1245">
      <c r="A1245" s="193" t="s">
        <v>852</v>
      </c>
      <c r="B1245" s="194" t="s">
        <v>1163</v>
      </c>
      <c r="C1245" s="194" t="s">
        <v>875</v>
      </c>
      <c r="D1245" s="194" t="s">
        <v>853</v>
      </c>
      <c r="E1245" s="195" t="n">
        <v>409774</v>
      </c>
      <c r="F1245" s="195" t="n">
        <v>409774</v>
      </c>
    </row>
    <row outlineLevel="0" r="1246">
      <c r="A1246" s="193" t="s">
        <v>950</v>
      </c>
      <c r="B1246" s="194" t="s">
        <v>1163</v>
      </c>
      <c r="C1246" s="194" t="s">
        <v>875</v>
      </c>
      <c r="D1246" s="194" t="s">
        <v>951</v>
      </c>
      <c r="E1246" s="195" t="n">
        <v>409774</v>
      </c>
      <c r="F1246" s="195" t="n">
        <v>409774</v>
      </c>
    </row>
    <row ht="63.75" outlineLevel="0" r="1247">
      <c r="A1247" s="193" t="s">
        <v>1164</v>
      </c>
      <c r="B1247" s="194" t="s">
        <v>1165</v>
      </c>
      <c r="C1247" s="194" t="s">
        <v>851</v>
      </c>
      <c r="D1247" s="194" t="s">
        <v>851</v>
      </c>
      <c r="E1247" s="195" t="n">
        <v>230000</v>
      </c>
      <c r="F1247" s="195" t="n">
        <v>230000</v>
      </c>
    </row>
    <row ht="76.5" outlineLevel="0" r="1248">
      <c r="A1248" s="193" t="s">
        <v>862</v>
      </c>
      <c r="B1248" s="194" t="s">
        <v>1165</v>
      </c>
      <c r="C1248" s="194" t="s">
        <v>505</v>
      </c>
      <c r="D1248" s="194" t="s">
        <v>851</v>
      </c>
      <c r="E1248" s="195" t="n">
        <v>230000</v>
      </c>
      <c r="F1248" s="195" t="n">
        <v>230000</v>
      </c>
    </row>
    <row ht="38.25" outlineLevel="0" r="1249">
      <c r="A1249" s="193" t="s">
        <v>863</v>
      </c>
      <c r="B1249" s="194" t="s">
        <v>1165</v>
      </c>
      <c r="C1249" s="194" t="s">
        <v>559</v>
      </c>
      <c r="D1249" s="194" t="s">
        <v>851</v>
      </c>
      <c r="E1249" s="195" t="n">
        <v>230000</v>
      </c>
      <c r="F1249" s="195" t="n">
        <v>230000</v>
      </c>
    </row>
    <row outlineLevel="0" r="1250">
      <c r="A1250" s="193" t="s">
        <v>852</v>
      </c>
      <c r="B1250" s="194" t="s">
        <v>1165</v>
      </c>
      <c r="C1250" s="194" t="s">
        <v>559</v>
      </c>
      <c r="D1250" s="194" t="s">
        <v>853</v>
      </c>
      <c r="E1250" s="195" t="n">
        <v>230000</v>
      </c>
      <c r="F1250" s="195" t="n">
        <v>230000</v>
      </c>
    </row>
    <row outlineLevel="0" r="1251">
      <c r="A1251" s="193" t="s">
        <v>950</v>
      </c>
      <c r="B1251" s="194" t="s">
        <v>1165</v>
      </c>
      <c r="C1251" s="194" t="s">
        <v>559</v>
      </c>
      <c r="D1251" s="194" t="s">
        <v>951</v>
      </c>
      <c r="E1251" s="195" t="n">
        <v>230000</v>
      </c>
      <c r="F1251" s="195" t="n">
        <v>230000</v>
      </c>
    </row>
    <row ht="38.25" outlineLevel="0" r="1252">
      <c r="A1252" s="193" t="s">
        <v>938</v>
      </c>
      <c r="B1252" s="194" t="s">
        <v>939</v>
      </c>
      <c r="C1252" s="194" t="s">
        <v>851</v>
      </c>
      <c r="D1252" s="194" t="s">
        <v>851</v>
      </c>
      <c r="E1252" s="195" t="n">
        <v>2128957</v>
      </c>
      <c r="F1252" s="195" t="n">
        <v>2104957</v>
      </c>
    </row>
    <row ht="38.25" outlineLevel="0" r="1253">
      <c r="A1253" s="193" t="s">
        <v>938</v>
      </c>
      <c r="B1253" s="194" t="s">
        <v>1130</v>
      </c>
      <c r="C1253" s="194" t="s">
        <v>851</v>
      </c>
      <c r="D1253" s="194" t="s">
        <v>851</v>
      </c>
      <c r="E1253" s="195" t="n">
        <v>124000</v>
      </c>
      <c r="F1253" s="195" t="n">
        <v>100000</v>
      </c>
    </row>
    <row ht="25.5" outlineLevel="0" r="1254">
      <c r="A1254" s="193" t="s">
        <v>1754</v>
      </c>
      <c r="B1254" s="194" t="s">
        <v>1130</v>
      </c>
      <c r="C1254" s="194" t="s">
        <v>1755</v>
      </c>
      <c r="D1254" s="194" t="s">
        <v>851</v>
      </c>
      <c r="E1254" s="195" t="n">
        <v>24000</v>
      </c>
      <c r="F1254" s="195" t="n">
        <v>0</v>
      </c>
    </row>
    <row outlineLevel="0" r="1255">
      <c r="A1255" s="193" t="s">
        <v>1756</v>
      </c>
      <c r="B1255" s="194" t="s">
        <v>1130</v>
      </c>
      <c r="C1255" s="194" t="s">
        <v>1757</v>
      </c>
      <c r="D1255" s="194" t="s">
        <v>851</v>
      </c>
      <c r="E1255" s="195" t="n">
        <v>24000</v>
      </c>
      <c r="F1255" s="195" t="n">
        <v>0</v>
      </c>
    </row>
    <row ht="25.5" outlineLevel="0" r="1256">
      <c r="A1256" s="193" t="s">
        <v>1750</v>
      </c>
      <c r="B1256" s="194" t="s">
        <v>1130</v>
      </c>
      <c r="C1256" s="194" t="s">
        <v>1757</v>
      </c>
      <c r="D1256" s="194" t="s">
        <v>1751</v>
      </c>
      <c r="E1256" s="195" t="n">
        <v>24000</v>
      </c>
      <c r="F1256" s="195" t="n">
        <v>0</v>
      </c>
    </row>
    <row ht="25.5" outlineLevel="0" r="1257">
      <c r="A1257" s="193" t="s">
        <v>1752</v>
      </c>
      <c r="B1257" s="194" t="s">
        <v>1130</v>
      </c>
      <c r="C1257" s="194" t="s">
        <v>1757</v>
      </c>
      <c r="D1257" s="194" t="s">
        <v>1753</v>
      </c>
      <c r="E1257" s="195" t="n">
        <v>24000</v>
      </c>
      <c r="F1257" s="195" t="n">
        <v>0</v>
      </c>
    </row>
    <row outlineLevel="0" r="1258">
      <c r="A1258" s="193" t="s">
        <v>910</v>
      </c>
      <c r="B1258" s="194" t="s">
        <v>1130</v>
      </c>
      <c r="C1258" s="194" t="s">
        <v>911</v>
      </c>
      <c r="D1258" s="194" t="s">
        <v>851</v>
      </c>
      <c r="E1258" s="195" t="n">
        <v>100000</v>
      </c>
      <c r="F1258" s="195" t="n">
        <v>100000</v>
      </c>
    </row>
    <row outlineLevel="0" r="1259">
      <c r="A1259" s="193" t="s">
        <v>942</v>
      </c>
      <c r="B1259" s="194" t="s">
        <v>1130</v>
      </c>
      <c r="C1259" s="194" t="s">
        <v>93</v>
      </c>
      <c r="D1259" s="194" t="s">
        <v>851</v>
      </c>
      <c r="E1259" s="195" t="n">
        <v>100000</v>
      </c>
      <c r="F1259" s="195" t="n">
        <v>100000</v>
      </c>
    </row>
    <row outlineLevel="0" r="1260">
      <c r="A1260" s="193" t="s">
        <v>852</v>
      </c>
      <c r="B1260" s="194" t="s">
        <v>1130</v>
      </c>
      <c r="C1260" s="194" t="s">
        <v>93</v>
      </c>
      <c r="D1260" s="194" t="s">
        <v>853</v>
      </c>
      <c r="E1260" s="195" t="n">
        <v>100000</v>
      </c>
      <c r="F1260" s="195" t="n">
        <v>100000</v>
      </c>
    </row>
    <row outlineLevel="0" r="1261">
      <c r="A1261" s="193" t="s">
        <v>950</v>
      </c>
      <c r="B1261" s="194" t="s">
        <v>1130</v>
      </c>
      <c r="C1261" s="194" t="s">
        <v>93</v>
      </c>
      <c r="D1261" s="194" t="s">
        <v>951</v>
      </c>
      <c r="E1261" s="195" t="n">
        <v>100000</v>
      </c>
      <c r="F1261" s="195" t="n">
        <v>100000</v>
      </c>
    </row>
    <row ht="63.75" outlineLevel="0" r="1262">
      <c r="A1262" s="193" t="s">
        <v>1419</v>
      </c>
      <c r="B1262" s="194" t="s">
        <v>1420</v>
      </c>
      <c r="C1262" s="194" t="s">
        <v>851</v>
      </c>
      <c r="D1262" s="194" t="s">
        <v>851</v>
      </c>
      <c r="E1262" s="195" t="n">
        <v>1350000</v>
      </c>
      <c r="F1262" s="195" t="n">
        <v>1350000</v>
      </c>
    </row>
    <row ht="38.25" outlineLevel="0" r="1263">
      <c r="A1263" s="193" t="s">
        <v>872</v>
      </c>
      <c r="B1263" s="194" t="s">
        <v>1420</v>
      </c>
      <c r="C1263" s="194" t="s">
        <v>873</v>
      </c>
      <c r="D1263" s="194" t="s">
        <v>851</v>
      </c>
      <c r="E1263" s="195" t="n">
        <v>1350000</v>
      </c>
      <c r="F1263" s="195" t="n">
        <v>1350000</v>
      </c>
    </row>
    <row ht="38.25" outlineLevel="0" r="1264">
      <c r="A1264" s="193" t="s">
        <v>874</v>
      </c>
      <c r="B1264" s="194" t="s">
        <v>1420</v>
      </c>
      <c r="C1264" s="194" t="s">
        <v>875</v>
      </c>
      <c r="D1264" s="194" t="s">
        <v>851</v>
      </c>
      <c r="E1264" s="195" t="n">
        <v>1350000</v>
      </c>
      <c r="F1264" s="195" t="n">
        <v>1350000</v>
      </c>
    </row>
    <row outlineLevel="0" r="1265">
      <c r="A1265" s="193" t="s">
        <v>852</v>
      </c>
      <c r="B1265" s="194" t="s">
        <v>1420</v>
      </c>
      <c r="C1265" s="194" t="s">
        <v>875</v>
      </c>
      <c r="D1265" s="194" t="s">
        <v>853</v>
      </c>
      <c r="E1265" s="195" t="n">
        <v>1350000</v>
      </c>
      <c r="F1265" s="195" t="n">
        <v>1350000</v>
      </c>
    </row>
    <row outlineLevel="0" r="1266">
      <c r="A1266" s="193" t="s">
        <v>950</v>
      </c>
      <c r="B1266" s="194" t="s">
        <v>1420</v>
      </c>
      <c r="C1266" s="194" t="s">
        <v>875</v>
      </c>
      <c r="D1266" s="194" t="s">
        <v>951</v>
      </c>
      <c r="E1266" s="195" t="n">
        <v>1350000</v>
      </c>
      <c r="F1266" s="195" t="n">
        <v>1350000</v>
      </c>
    </row>
    <row ht="63.75" outlineLevel="0" r="1267">
      <c r="A1267" s="193" t="s">
        <v>1421</v>
      </c>
      <c r="B1267" s="194" t="s">
        <v>1422</v>
      </c>
      <c r="C1267" s="194" t="s">
        <v>851</v>
      </c>
      <c r="D1267" s="194" t="s">
        <v>851</v>
      </c>
      <c r="E1267" s="195" t="n">
        <v>600000</v>
      </c>
      <c r="F1267" s="195" t="n">
        <v>600000</v>
      </c>
    </row>
    <row ht="38.25" outlineLevel="0" r="1268">
      <c r="A1268" s="193" t="s">
        <v>872</v>
      </c>
      <c r="B1268" s="194" t="s">
        <v>1422</v>
      </c>
      <c r="C1268" s="194" t="s">
        <v>873</v>
      </c>
      <c r="D1268" s="194" t="s">
        <v>851</v>
      </c>
      <c r="E1268" s="195" t="n">
        <v>600000</v>
      </c>
      <c r="F1268" s="195" t="n">
        <v>600000</v>
      </c>
    </row>
    <row ht="38.25" outlineLevel="0" r="1269">
      <c r="A1269" s="193" t="s">
        <v>874</v>
      </c>
      <c r="B1269" s="194" t="s">
        <v>1422</v>
      </c>
      <c r="C1269" s="194" t="s">
        <v>875</v>
      </c>
      <c r="D1269" s="194" t="s">
        <v>851</v>
      </c>
      <c r="E1269" s="195" t="n">
        <v>600000</v>
      </c>
      <c r="F1269" s="195" t="n">
        <v>600000</v>
      </c>
    </row>
    <row outlineLevel="0" r="1270">
      <c r="A1270" s="193" t="s">
        <v>1008</v>
      </c>
      <c r="B1270" s="194" t="s">
        <v>1422</v>
      </c>
      <c r="C1270" s="194" t="s">
        <v>875</v>
      </c>
      <c r="D1270" s="194" t="s">
        <v>1009</v>
      </c>
      <c r="E1270" s="195" t="n">
        <v>600000</v>
      </c>
      <c r="F1270" s="195" t="n">
        <v>600000</v>
      </c>
    </row>
    <row ht="25.5" outlineLevel="0" r="1271">
      <c r="A1271" s="193" t="s">
        <v>1045</v>
      </c>
      <c r="B1271" s="194" t="s">
        <v>1422</v>
      </c>
      <c r="C1271" s="194" t="s">
        <v>875</v>
      </c>
      <c r="D1271" s="194" t="s">
        <v>1046</v>
      </c>
      <c r="E1271" s="195" t="n">
        <v>600000</v>
      </c>
      <c r="F1271" s="195" t="n">
        <v>600000</v>
      </c>
    </row>
    <row ht="63.75" outlineLevel="0" r="1272">
      <c r="A1272" s="193" t="s">
        <v>1086</v>
      </c>
      <c r="B1272" s="194" t="s">
        <v>1087</v>
      </c>
      <c r="C1272" s="194" t="s">
        <v>851</v>
      </c>
      <c r="D1272" s="194" t="s">
        <v>851</v>
      </c>
      <c r="E1272" s="195" t="n">
        <v>54957</v>
      </c>
      <c r="F1272" s="195" t="n">
        <v>54957</v>
      </c>
    </row>
    <row ht="38.25" outlineLevel="0" r="1273">
      <c r="A1273" s="193" t="s">
        <v>872</v>
      </c>
      <c r="B1273" s="194" t="s">
        <v>1087</v>
      </c>
      <c r="C1273" s="194" t="s">
        <v>873</v>
      </c>
      <c r="D1273" s="194" t="s">
        <v>851</v>
      </c>
      <c r="E1273" s="195" t="n">
        <v>54957</v>
      </c>
      <c r="F1273" s="195" t="n">
        <v>54957</v>
      </c>
    </row>
    <row ht="38.25" outlineLevel="0" r="1274">
      <c r="A1274" s="193" t="s">
        <v>874</v>
      </c>
      <c r="B1274" s="194" t="s">
        <v>1087</v>
      </c>
      <c r="C1274" s="194" t="s">
        <v>875</v>
      </c>
      <c r="D1274" s="194" t="s">
        <v>851</v>
      </c>
      <c r="E1274" s="195" t="n">
        <v>54957</v>
      </c>
      <c r="F1274" s="195" t="n">
        <v>54957</v>
      </c>
    </row>
    <row ht="25.5" outlineLevel="0" r="1275">
      <c r="A1275" s="193" t="s">
        <v>1068</v>
      </c>
      <c r="B1275" s="194" t="s">
        <v>1087</v>
      </c>
      <c r="C1275" s="194" t="s">
        <v>875</v>
      </c>
      <c r="D1275" s="194" t="s">
        <v>1069</v>
      </c>
      <c r="E1275" s="195" t="n">
        <v>54957</v>
      </c>
      <c r="F1275" s="195" t="n">
        <v>54957</v>
      </c>
    </row>
    <row outlineLevel="0" r="1276">
      <c r="A1276" s="193" t="s">
        <v>1070</v>
      </c>
      <c r="B1276" s="194" t="s">
        <v>1087</v>
      </c>
      <c r="C1276" s="194" t="s">
        <v>875</v>
      </c>
      <c r="D1276" s="194" t="s">
        <v>1071</v>
      </c>
      <c r="E1276" s="195" t="n">
        <v>54957</v>
      </c>
      <c r="F1276" s="195" t="n">
        <v>54957</v>
      </c>
    </row>
    <row outlineLevel="0" r="1277">
      <c r="A1277" s="172" t="s">
        <v>1758</v>
      </c>
      <c r="B1277" s="196" t="n"/>
      <c r="C1277" s="145" t="n"/>
      <c r="D1277" s="145" t="n"/>
      <c r="E1277" s="138" t="n">
        <v>30000000</v>
      </c>
      <c r="F1277" s="138" t="n">
        <v>63000000</v>
      </c>
    </row>
  </sheetData>
  <autoFilter ref="A6:F1277"/>
  <mergeCells count="7">
    <mergeCell ref="A1:F1"/>
    <mergeCell ref="A2:F2"/>
    <mergeCell ref="A3:F3"/>
    <mergeCell ref="A5:A6"/>
    <mergeCell ref="B5:D5"/>
    <mergeCell ref="E5:E6"/>
    <mergeCell ref="F5:F6"/>
  </mergeCells>
  <pageMargins bottom="0.320000022649765" footer="0.31496062874794" header="0.31496062874794" left="0.708661377429962" right="0.240000009536743" top="0.551181077957153"/>
  <pageSetup fitToHeight="0" fitToWidth="0" orientation="portrait" paperHeight="297mm" paperSize="9" paperWidth="210mm" scale="100"/>
</worksheet>
</file>

<file path=xl/worksheets/sheet12.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sheetPr>
  <dimension ref="A1:N1048576"/>
  <sheetViews>
    <sheetView showZeros="true" workbookViewId="0"/>
  </sheetViews>
  <sheetFormatPr baseColWidth="8" customHeight="false" defaultColWidth="9.01743714249899" defaultRowHeight="14.25" zeroHeight="false"/>
  <cols>
    <col customWidth="true" max="1" min="1" outlineLevel="0" style="197" width="4.08482195343972"/>
    <col customWidth="true" max="2" min="2" outlineLevel="0" style="198" width="46.7866237593564"/>
    <col customWidth="true" hidden="true" max="3" min="3" outlineLevel="0" style="198" width="16.0656824916555"/>
    <col customWidth="true" max="6" min="4" outlineLevel="0" style="199" width="13.2448431804122"/>
    <col customWidth="true" hidden="true" max="7" min="7" outlineLevel="0" style="199" width="13.2448431804122"/>
    <col customWidth="true" hidden="true" max="8" min="8" outlineLevel="0" style="199" width="15.7843686049897"/>
    <col customWidth="true" hidden="true" max="9" min="9" outlineLevel="0" style="197" width="14.3739489493681"/>
    <col customWidth="true" hidden="true" max="10" min="10" outlineLevel="0" style="197" width="12.8247994915541"/>
    <col customWidth="true" hidden="true" max="11" min="11" outlineLevel="0" style="197" width="13.811322529366"/>
    <col customWidth="true" hidden="true" max="12" min="12" outlineLevel="0" style="197" width="12.2583201426003"/>
    <col customWidth="true" hidden="true" max="13" min="13" outlineLevel="0" style="197" width="12.4009028737443"/>
    <col customWidth="true" hidden="true" max="14" min="14" outlineLevel="0" style="197" width="9.01743714249899"/>
    <col customWidth="true" max="16384" min="15" outlineLevel="0" style="197" width="9.01743714249899"/>
  </cols>
  <sheetData>
    <row customHeight="true" ht="54.75" outlineLevel="0" r="1">
      <c r="A1" s="2" t="str">
        <f aca="false" ca="false" dt2D="false" dtr="false" t="normal">"Приложение №"&amp;Н2публ&amp;" к решению
Богучанского районного Совета депутатов
от "&amp;Р2дата&amp;" года №"&amp;Р2номер</f>
        <v>Приложение №6 к решению
Богучанского районного Совета депутатов
от 03.11.2022 года №33/1-256</v>
      </c>
      <c r="B1" s="2" t="s"/>
      <c r="C1" s="2" t="s"/>
      <c r="D1" s="2" t="s"/>
      <c r="E1" s="2" t="s"/>
      <c r="F1" s="2" t="s"/>
    </row>
    <row customFormat="true" customHeight="true" ht="47.25" outlineLevel="0" r="2" s="200">
      <c r="A2" s="2" t="str">
        <f aca="false" ca="false" dt2D="false" dtr="false" t="normal">"Приложение "&amp;Н1Публ&amp;" к решению
Богучанского районного Совета депутатов
от "&amp;Р1дата&amp;" года №"&amp;Р1номер</f>
        <v>Приложение 9 к решению
Богучанского районного Совета депутатов
от 22.12.2021 года №18/1-133</v>
      </c>
      <c r="B2" s="2" t="s"/>
      <c r="C2" s="2" t="s"/>
      <c r="D2" s="2" t="s"/>
      <c r="E2" s="2" t="s"/>
      <c r="F2" s="2" t="s"/>
      <c r="G2" s="2" t="n"/>
      <c r="H2" s="2" t="n"/>
    </row>
    <row customFormat="true" customHeight="true" ht="67.5" outlineLevel="0" r="3" s="201">
      <c r="A3" s="3" t="str">
        <f aca="false" ca="false" dt2D="false" dtr="false" t="normal">"Перечень публичных нормативных обязательств Богучанского районна на "&amp;год&amp;" год и плановый период "&amp;ПлПер&amp;" годов"</f>
        <v>Перечень публичных нормативных обязательств Богучанского районна на 2022 год и плановый период 2023-2024 годов</v>
      </c>
      <c r="B3" s="4" t="s"/>
      <c r="C3" s="4" t="s"/>
      <c r="D3" s="4" t="s"/>
      <c r="E3" s="4" t="s"/>
      <c r="F3" s="5" t="s"/>
      <c r="G3" s="202" t="n"/>
      <c r="H3" s="202" t="n"/>
    </row>
    <row customFormat="true" customHeight="true" ht="13.5" outlineLevel="0" r="4" s="201">
      <c r="B4" s="203" t="n"/>
      <c r="C4" s="203" t="n"/>
      <c r="E4" s="105" t="n"/>
      <c r="F4" s="105" t="s">
        <v>0</v>
      </c>
      <c r="G4" s="105" t="n"/>
      <c r="H4" s="105" t="n"/>
    </row>
    <row customFormat="true" customHeight="true" ht="36" outlineLevel="0" r="5" s="204">
      <c r="A5" s="205" t="n"/>
      <c r="B5" s="205" t="s">
        <v>1768</v>
      </c>
      <c r="C5" s="205" t="s">
        <v>1769</v>
      </c>
      <c r="D5" s="205" t="s">
        <v>453</v>
      </c>
      <c r="E5" s="205" t="s">
        <v>4</v>
      </c>
      <c r="F5" s="205" t="s">
        <v>5</v>
      </c>
      <c r="G5" s="206" t="n"/>
      <c r="H5" s="207" t="s">
        <v>1770</v>
      </c>
      <c r="I5" s="208" t="s">
        <v>1771</v>
      </c>
      <c r="J5" s="208" t="s">
        <v>1134</v>
      </c>
      <c r="K5" s="208" t="s">
        <v>1438</v>
      </c>
      <c r="L5" s="208" t="s">
        <v>1152</v>
      </c>
      <c r="M5" s="208" t="s">
        <v>972</v>
      </c>
    </row>
    <row customFormat="true" ht="57" outlineLevel="0" r="6" s="204">
      <c r="A6" s="209" t="n">
        <v>1</v>
      </c>
      <c r="B6" s="10" t="s">
        <v>1772</v>
      </c>
      <c r="C6" s="210" t="n"/>
      <c r="D6" s="211" t="n">
        <f aca="false" ca="false" dt2D="false" dtr="false" t="normal">D7</f>
        <v>60000</v>
      </c>
      <c r="E6" s="211" t="n">
        <f aca="false" ca="false" dt2D="false" dtr="false" t="normal">E7</f>
        <v>60000</v>
      </c>
      <c r="F6" s="211" t="n">
        <f aca="false" ca="false" dt2D="false" dtr="false" t="normal">F7</f>
        <v>60000</v>
      </c>
      <c r="G6" s="212" t="n">
        <v>2016</v>
      </c>
      <c r="H6" s="213" t="n">
        <f aca="false" ca="false" dt2D="false" dtr="false" t="normal">I6+J6+L6+K6+M6-D10</f>
        <v>10829356</v>
      </c>
      <c r="I6" s="125" t="n">
        <f aca="false" ca="false" dt2D="false" dtr="false" t="normal">SUMIF(квр13, I$5, СумВед)</f>
        <v>0</v>
      </c>
      <c r="J6" s="125" t="n">
        <f aca="false" ca="false" dt2D="false" dtr="false" t="normal">SUMIF(квр13, J$5, СумВед)</f>
        <v>3805107</v>
      </c>
      <c r="K6" s="125" t="n">
        <f aca="false" ca="false" dt2D="false" dtr="false" t="normal">SUMIF(квр13, K$5, СумВед)</f>
        <v>3498120</v>
      </c>
      <c r="L6" s="125" t="n">
        <f aca="false" ca="false" dt2D="false" dtr="false" t="normal">SUMIF(квр13, L$5, СумВед)</f>
        <v>7331236</v>
      </c>
      <c r="M6" s="125" t="n">
        <f aca="false" ca="false" dt2D="false" dtr="false" t="normal">SUMIF(квр13, M$5, СумВед)</f>
        <v>60000</v>
      </c>
    </row>
    <row customFormat="true" ht="42.75" outlineLevel="0" r="7" s="204">
      <c r="A7" s="214" t="s">
        <v>1773</v>
      </c>
      <c r="B7" s="10" t="s">
        <v>1774</v>
      </c>
      <c r="C7" s="210" t="s">
        <v>1775</v>
      </c>
      <c r="D7" s="211" t="n">
        <v>60000</v>
      </c>
      <c r="E7" s="211" t="n">
        <v>60000</v>
      </c>
      <c r="F7" s="211" t="n">
        <v>60000</v>
      </c>
      <c r="G7" s="212" t="n">
        <v>2017</v>
      </c>
      <c r="H7" s="213" t="n">
        <f aca="false" ca="false" dt2D="false" dtr="false" t="normal">I7+J7+L7+K7+M7-E10</f>
        <v>-2405107</v>
      </c>
      <c r="I7" s="125" t="n">
        <f aca="false" ca="false" dt2D="false" dtr="false" t="normal">SUMIF(кврПлПер, I$5, СумВед14)</f>
        <v>0</v>
      </c>
      <c r="J7" s="125" t="n">
        <f aca="false" ca="false" dt2D="false" dtr="false" t="normal">SUMIF(кврПлПер, J$5, СумВед14)</f>
        <v>0</v>
      </c>
      <c r="K7" s="125" t="n">
        <f aca="false" ca="false" dt2D="false" dtr="false" t="normal">SUMIF(кврПлПер, K$5, СумВед14)</f>
        <v>0</v>
      </c>
      <c r="L7" s="125" t="n">
        <f aca="false" ca="false" dt2D="false" dtr="false" t="normal">SUMIF(кврПлПер, L$5, СумВед14)</f>
        <v>0</v>
      </c>
      <c r="M7" s="125" t="n">
        <f aca="false" ca="false" dt2D="false" dtr="false" t="normal">SUMIF(кврПлПер, M$5, СумВед14)</f>
        <v>60000</v>
      </c>
    </row>
    <row customFormat="true" ht="171" outlineLevel="0" r="8" s="204">
      <c r="A8" s="209" t="s">
        <v>1776</v>
      </c>
      <c r="B8" s="10" t="s">
        <v>1777</v>
      </c>
      <c r="C8" s="215" t="n"/>
      <c r="D8" s="211" t="n">
        <f aca="false" ca="false" dt2D="false" dtr="false" t="normal">D9</f>
        <v>3805107</v>
      </c>
      <c r="E8" s="211" t="n">
        <f aca="false" ca="false" dt2D="false" dtr="false" t="normal">E9</f>
        <v>2405107</v>
      </c>
      <c r="F8" s="211" t="n">
        <f aca="false" ca="false" dt2D="false" dtr="false" t="normal">F9</f>
        <v>2405107</v>
      </c>
      <c r="G8" s="212" t="n">
        <v>2018</v>
      </c>
      <c r="H8" s="213" t="n">
        <f aca="false" ca="false" dt2D="false" dtr="false" t="normal">I8+J8+L8+K8+M8-F10</f>
        <v>-2405107</v>
      </c>
      <c r="I8" s="125" t="n">
        <f aca="false" ca="false" dt2D="false" dtr="false" t="normal">SUMIF(кврПлПер, I$5, СумВед15)</f>
        <v>0</v>
      </c>
      <c r="J8" s="125" t="n">
        <f aca="false" ca="false" dt2D="false" dtr="false" t="normal">SUMIF(кврПлПер, J$5, СумВед15)</f>
        <v>0</v>
      </c>
      <c r="K8" s="125" t="n">
        <f aca="false" ca="false" dt2D="false" dtr="false" t="normal">SUMIF(кврПлПер, K$5, СумВед15)</f>
        <v>0</v>
      </c>
      <c r="L8" s="125" t="n">
        <f aca="false" ca="false" dt2D="false" dtr="false" t="normal">SUMIF(кврПлПер, L$5, СумВед15)</f>
        <v>0</v>
      </c>
      <c r="M8" s="125" t="n">
        <f aca="false" ca="false" dt2D="false" dtr="false" t="normal">SUMIF(кврПлПер, M$5, СумВед15)</f>
        <v>60000</v>
      </c>
    </row>
    <row customFormat="true" ht="57" outlineLevel="0" r="9" s="204">
      <c r="A9" s="209" t="s">
        <v>1778</v>
      </c>
      <c r="B9" s="10" t="s">
        <v>1779</v>
      </c>
      <c r="C9" s="210" t="s">
        <v>1780</v>
      </c>
      <c r="D9" s="211" t="n">
        <f aca="false" ca="false" dt2D="false" dtr="false" t="normal">2405107+1400000</f>
        <v>3805107</v>
      </c>
      <c r="E9" s="211" t="n">
        <v>2405107</v>
      </c>
      <c r="F9" s="211" t="n">
        <v>2405107</v>
      </c>
      <c r="G9" s="216" t="n"/>
      <c r="H9" s="216" t="n"/>
    </row>
    <row customFormat="true" ht="15" outlineLevel="0" r="10" s="217">
      <c r="A10" s="218" t="n"/>
      <c r="B10" s="219" t="s">
        <v>1781</v>
      </c>
      <c r="C10" s="219" t="n"/>
      <c r="D10" s="220" t="n">
        <f aca="false" ca="false" dt2D="false" dtr="false" t="normal">SUM(D6, D8)</f>
        <v>3865107</v>
      </c>
      <c r="E10" s="220" t="n">
        <f aca="false" ca="false" dt2D="false" dtr="false" t="normal">SUM(E6, E8)</f>
        <v>2465107</v>
      </c>
      <c r="F10" s="220" t="n">
        <f aca="false" ca="false" dt2D="false" dtr="false" t="normal">SUM(F6, F8)</f>
        <v>2465107</v>
      </c>
      <c r="G10" s="221" t="n"/>
      <c r="H10" s="221" t="n"/>
    </row>
  </sheetData>
  <mergeCells count="3">
    <mergeCell ref="A3:F3"/>
    <mergeCell ref="A2:F2"/>
    <mergeCell ref="A1:F1"/>
  </mergeCells>
  <pageMargins bottom="0.393700778484344" footer="0" header="0" left="0.787401556968689" right="0.196850389242172" top="0.393700778484344"/>
  <pageSetup fitToHeight="0" fitToWidth="0" orientation="portrait" paperHeight="297mm" paperSize="9" paperWidth="210mm" scale="100"/>
</worksheet>
</file>

<file path=xl/worksheets/sheet13.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pageSetUpPr fitToPage="true"/>
  </sheetPr>
  <dimension ref="A1:M1048576"/>
  <sheetViews>
    <sheetView showZeros="true" workbookViewId="0">
      <pane activePane="bottomRight" state="frozen" topLeftCell="B7" xSplit="1" ySplit="6"/>
    </sheetView>
  </sheetViews>
  <sheetFormatPr baseColWidth="8" customHeight="false" defaultColWidth="56.5131270419415" defaultRowHeight="15" zeroHeight="false"/>
  <cols>
    <col customWidth="true" max="1" min="1" outlineLevel="0" style="15" width="47.4918383238203"/>
    <col customWidth="true" max="2" min="2" outlineLevel="0" style="15" width="17.0522055294673"/>
    <col customWidth="true" max="3" min="3" outlineLevel="0" style="15" width="71.1683912313048"/>
    <col customWidth="true" max="4" min="4" outlineLevel="0" style="15" width="15.0791594538436"/>
    <col customWidth="true" max="5" min="5" outlineLevel="0" style="15" width="22.4048630540552"/>
    <col customWidth="true" max="6" min="6" outlineLevel="0" style="15" width="28.3239999275969"/>
    <col customWidth="true" max="7" min="7" outlineLevel="0" style="222" width="42.4204906259098"/>
    <col customWidth="true" hidden="true" max="10" min="8" outlineLevel="0" style="15" width="17.0522055294673"/>
    <col customWidth="true" hidden="true" max="11" min="11" outlineLevel="0" style="15" width="15.923098407182"/>
    <col customWidth="true" max="12" min="12" outlineLevel="0" style="15" width="16.0656824916555"/>
    <col customWidth="true" max="13" min="13" outlineLevel="0" style="15" width="19.1639814072833"/>
    <col customWidth="true" max="16384" min="14" outlineLevel="0" style="15" width="56.5131270419415"/>
  </cols>
  <sheetData>
    <row customHeight="true" ht="39.75" outlineLevel="0" r="1">
      <c r="A1" s="2" t="str">
        <f aca="false" ca="false" dt2D="false" dtr="false" t="normal">"Приложение №"&amp;Н2пол&amp;"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2" t="s"/>
      <c r="C1" s="2" t="s"/>
      <c r="D1" s="2" t="s"/>
      <c r="E1" s="2" t="s"/>
      <c r="F1" s="2" t="s"/>
    </row>
    <row customHeight="true" ht="43.5" outlineLevel="0" r="2">
      <c r="A2" s="2" t="str">
        <f aca="false" ca="false" dt2D="false" dtr="false" t="normal">"Приложение "&amp;Н1пол&amp;" к решению
Богучанского районного Совета депутатов
от "&amp;Р1дата&amp;" года №"&amp;Р1номер</f>
        <v>Приложение 10 к решению
Богучанского районного Совета депутатов
от 22.12.2021 года №18/1-133</v>
      </c>
      <c r="B2" s="2" t="s"/>
      <c r="C2" s="2" t="s"/>
      <c r="D2" s="2" t="s"/>
      <c r="E2" s="2" t="s"/>
      <c r="F2" s="2" t="s"/>
      <c r="G2" s="2" t="n"/>
      <c r="H2" s="1" t="n"/>
      <c r="I2" s="1" t="n"/>
      <c r="J2" s="1" t="n"/>
    </row>
    <row customFormat="true" customHeight="true" ht="38.25" outlineLevel="0" r="3" s="223">
      <c r="A3" s="224" t="str">
        <f aca="false" ca="false" dt2D="false" dtr="false" t="normal">"Межбюджетные трансферты, перечисляемые в районный бюджет из бюджетов  поселений в "&amp;год&amp;" году и плановом периоде "&amp;ПлПер&amp;" годов"</f>
        <v>Межбюджетные трансферты, перечисляемые в районный бюджет из бюджетов  поселений в 2022 году и плановом периоде 2023-2024 годов</v>
      </c>
      <c r="B3" s="224" t="s"/>
      <c r="C3" s="224" t="s"/>
      <c r="D3" s="224" t="s"/>
      <c r="E3" s="224" t="s"/>
      <c r="F3" s="224" t="s"/>
      <c r="G3" s="2" t="n"/>
      <c r="H3" s="225" t="n"/>
      <c r="I3" s="225" t="n"/>
      <c r="J3" s="225" t="n"/>
    </row>
    <row outlineLevel="0" r="4">
      <c r="F4" s="105" t="s">
        <v>0</v>
      </c>
    </row>
    <row customFormat="true" customHeight="true" ht="12.75" outlineLevel="0" r="5" s="226">
      <c r="A5" s="227" t="s">
        <v>1782</v>
      </c>
      <c r="B5" s="74" t="s">
        <v>1783</v>
      </c>
      <c r="C5" s="8" t="n"/>
      <c r="D5" s="228" t="s"/>
      <c r="E5" s="228" t="s"/>
      <c r="F5" s="229" t="s"/>
      <c r="G5" s="222" t="n"/>
    </row>
    <row customFormat="true" customHeight="true" ht="213" outlineLevel="0" r="6" s="226">
      <c r="A6" s="230" t="s"/>
      <c r="B6" s="231" t="s"/>
      <c r="C6" s="232" t="s">
        <v>1784</v>
      </c>
      <c r="D6" s="233" t="s">
        <v>1785</v>
      </c>
      <c r="E6" s="233" t="s">
        <v>1786</v>
      </c>
      <c r="F6" s="234" t="s">
        <v>1787</v>
      </c>
      <c r="G6" s="222" t="n"/>
    </row>
    <row customFormat="true" customHeight="true" ht="15" outlineLevel="0" r="7" s="226">
      <c r="A7" s="235" t="s">
        <v>1788</v>
      </c>
      <c r="B7" s="236" t="n">
        <f aca="false" ca="false" dt2D="false" dtr="false" t="normal">SUM(B8:B25)</f>
        <v>189749493.2</v>
      </c>
      <c r="C7" s="236" t="n">
        <f aca="false" ca="false" dt2D="false" dtr="false" t="normal">SUM(C8:C25)</f>
        <v>188077946.2</v>
      </c>
      <c r="D7" s="236" t="n">
        <f aca="false" ca="false" dt2D="false" dtr="false" t="normal">SUM(D8:D25)</f>
        <v>709547</v>
      </c>
      <c r="E7" s="236" t="n">
        <f aca="false" ca="false" dt2D="false" dtr="false" t="normal">SUM(E8:E25)</f>
        <v>23000</v>
      </c>
      <c r="F7" s="237" t="n">
        <f aca="false" ca="false" dt2D="false" dtr="false" t="normal">SUM(F8:F25)</f>
        <v>939000</v>
      </c>
      <c r="G7" s="238" t="n"/>
      <c r="L7" s="226" t="n">
        <f aca="false" ca="false" dt2D="false" dtr="false" t="normal">SUM(L8:L25)</f>
        <v>707779</v>
      </c>
      <c r="M7" s="239" t="n">
        <f aca="false" ca="false" dt2D="false" dtr="false" t="normal">C7-L7</f>
        <v>187370167.2</v>
      </c>
    </row>
    <row outlineLevel="0" r="8">
      <c r="A8" s="240" t="s">
        <v>1789</v>
      </c>
      <c r="B8" s="241" t="n">
        <f aca="false" ca="false" dt2D="false" dtr="false" t="normal">SUM(C8+E8+F8+D8)</f>
        <v>18636</v>
      </c>
      <c r="C8" s="14" t="n">
        <f aca="false" ca="false" dt2D="false" dtr="false" t="normal">16992+731</f>
        <v>17723</v>
      </c>
      <c r="D8" s="14" t="n"/>
      <c r="E8" s="14" t="n">
        <f aca="false" ca="false" dt2D="false" dtr="false" t="normal">913</f>
        <v>913</v>
      </c>
      <c r="F8" s="12" t="n"/>
      <c r="G8" s="99" t="n">
        <v>731</v>
      </c>
      <c r="L8" s="15" t="n">
        <v>14109</v>
      </c>
      <c r="M8" s="239" t="n">
        <f aca="false" ca="false" dt2D="false" dtr="false" t="normal">C8-L8</f>
        <v>3614</v>
      </c>
    </row>
    <row outlineLevel="0" r="9">
      <c r="A9" s="240" t="s">
        <v>1790</v>
      </c>
      <c r="B9" s="241" t="n">
        <f aca="false" ca="false" dt2D="false" dtr="false" t="normal">SUM(C9+E9+F9+D9)</f>
        <v>3245941</v>
      </c>
      <c r="C9" s="14" t="n">
        <f aca="false" ca="false" dt2D="false" dtr="false" t="normal">10958+471+3233700</f>
        <v>3245129</v>
      </c>
      <c r="D9" s="14" t="n"/>
      <c r="E9" s="14" t="n">
        <f aca="false" ca="false" dt2D="false" dtr="false" t="normal">812</f>
        <v>812</v>
      </c>
      <c r="F9" s="12" t="n"/>
      <c r="G9" s="99" t="n">
        <v>471</v>
      </c>
      <c r="L9" s="15" t="n">
        <v>8877</v>
      </c>
      <c r="M9" s="239" t="n">
        <f aca="false" ca="false" dt2D="false" dtr="false" t="normal">C9-L9</f>
        <v>3236252</v>
      </c>
    </row>
    <row outlineLevel="0" r="10">
      <c r="A10" s="240" t="s">
        <v>1791</v>
      </c>
      <c r="B10" s="241" t="n">
        <f aca="false" ca="false" dt2D="false" dtr="false" t="normal">SUM(C10+E10+F10+D10)</f>
        <v>715339</v>
      </c>
      <c r="C10" s="14" t="n">
        <f aca="false" ca="false" dt2D="false" dtr="false" t="normal">4924+212</f>
        <v>5136</v>
      </c>
      <c r="D10" s="14" t="n">
        <f aca="false" ca="false" dt2D="false" dtr="false" t="normal">680323+29224</f>
        <v>709547</v>
      </c>
      <c r="E10" s="14" t="n">
        <f aca="false" ca="false" dt2D="false" dtr="false" t="normal">656</f>
        <v>656</v>
      </c>
      <c r="F10" s="12" t="n"/>
      <c r="G10" s="99" t="n">
        <v>212</v>
      </c>
      <c r="L10" s="15" t="n">
        <v>4135</v>
      </c>
      <c r="M10" s="239" t="n">
        <f aca="false" ca="false" dt2D="false" dtr="false" t="normal">C10-L10</f>
        <v>1001</v>
      </c>
    </row>
    <row outlineLevel="0" r="11">
      <c r="A11" s="242" t="s">
        <v>1792</v>
      </c>
      <c r="B11" s="241" t="n">
        <f aca="false" ca="false" dt2D="false" dtr="false" t="normal">SUM(C11+E11+F11+D11)</f>
        <v>64912814.2</v>
      </c>
      <c r="C11" s="14" t="n">
        <f aca="false" ca="false" dt2D="false" dtr="false" t="normal">242090+334948.4+33137800+10406+30244359.8</f>
        <v>63969604.2</v>
      </c>
      <c r="D11" s="14" t="n"/>
      <c r="E11" s="14" t="n">
        <f aca="false" ca="false" dt2D="false" dtr="false" t="normal">4210</f>
        <v>4210</v>
      </c>
      <c r="F11" s="12" t="n">
        <f aca="false" ca="false" dt2D="false" dtr="false" t="normal">900000+39000</f>
        <v>939000</v>
      </c>
      <c r="G11" s="99" t="n">
        <v>10406</v>
      </c>
      <c r="L11" s="15" t="n">
        <v>195865</v>
      </c>
      <c r="M11" s="239" t="n">
        <f aca="false" ca="false" dt2D="false" dtr="false" t="normal">C11-L11</f>
        <v>63773739.2</v>
      </c>
    </row>
    <row outlineLevel="0" r="12">
      <c r="A12" s="240" t="s">
        <v>1793</v>
      </c>
      <c r="B12" s="241" t="n">
        <f aca="false" ca="false" dt2D="false" dtr="false" t="normal">SUM(C12+E12+F12+D12)</f>
        <v>3160</v>
      </c>
      <c r="C12" s="14" t="n">
        <f aca="false" ca="false" dt2D="false" dtr="false" t="normal">2293+99</f>
        <v>2392</v>
      </c>
      <c r="D12" s="14" t="n"/>
      <c r="E12" s="14" t="n">
        <f aca="false" ca="false" dt2D="false" dtr="false" t="normal">768</f>
        <v>768</v>
      </c>
      <c r="F12" s="12" t="n"/>
      <c r="G12" s="99" t="n">
        <v>99</v>
      </c>
      <c r="L12" s="15" t="n">
        <v>2606</v>
      </c>
      <c r="M12" s="239" t="n">
        <f aca="false" ca="false" dt2D="false" dtr="false" t="normal">C12-L12</f>
        <v>-214</v>
      </c>
    </row>
    <row customFormat="true" customHeight="true" ht="17.25" outlineLevel="0" r="13" s="15">
      <c r="A13" s="243" t="s">
        <v>1794</v>
      </c>
      <c r="B13" s="241" t="n">
        <f aca="false" ca="false" dt2D="false" dtr="false" t="normal">SUM(C13+E13+F13+D13)</f>
        <v>74460</v>
      </c>
      <c r="C13" s="14" t="n">
        <f aca="false" ca="false" dt2D="false" dtr="false" t="normal">69827+3002</f>
        <v>72829</v>
      </c>
      <c r="D13" s="14" t="n"/>
      <c r="E13" s="14" t="n">
        <f aca="false" ca="false" dt2D="false" dtr="false" t="normal">1631</f>
        <v>1631</v>
      </c>
      <c r="F13" s="12" t="n"/>
      <c r="G13" s="99" t="n">
        <v>3002</v>
      </c>
      <c r="L13" s="15" t="n">
        <v>63080</v>
      </c>
      <c r="M13" s="239" t="n">
        <f aca="false" ca="false" dt2D="false" dtr="false" t="normal">C13-L13</f>
        <v>9749</v>
      </c>
    </row>
    <row customFormat="true" ht="15" outlineLevel="0" r="14" s="15">
      <c r="A14" s="240" t="s">
        <v>1795</v>
      </c>
      <c r="B14" s="241" t="n">
        <f aca="false" ca="false" dt2D="false" dtr="false" t="normal">SUM(C14+E14+F14+D14)</f>
        <v>47051</v>
      </c>
      <c r="C14" s="14" t="n">
        <f aca="false" ca="false" dt2D="false" dtr="false" t="normal">43953+1889</f>
        <v>45842</v>
      </c>
      <c r="D14" s="14" t="n"/>
      <c r="E14" s="14" t="n">
        <f aca="false" ca="false" dt2D="false" dtr="false" t="normal">1209</f>
        <v>1209</v>
      </c>
      <c r="F14" s="12" t="n"/>
      <c r="G14" s="99" t="n">
        <v>1889</v>
      </c>
      <c r="L14" s="15" t="n">
        <v>36880</v>
      </c>
      <c r="M14" s="239" t="n">
        <f aca="false" ca="false" dt2D="false" dtr="false" t="normal">C14-L14</f>
        <v>8962</v>
      </c>
    </row>
    <row customFormat="true" ht="15" outlineLevel="0" r="15" s="15">
      <c r="A15" s="240" t="s">
        <v>1796</v>
      </c>
      <c r="B15" s="241" t="n">
        <f aca="false" ca="false" dt2D="false" dtr="false" t="normal">SUM(C15+E15+F15+D15)</f>
        <v>35606</v>
      </c>
      <c r="C15" s="14" t="n">
        <f aca="false" ca="false" dt2D="false" dtr="false" t="normal">32922+1415</f>
        <v>34337</v>
      </c>
      <c r="D15" s="14" t="n"/>
      <c r="E15" s="14" t="n">
        <f aca="false" ca="false" dt2D="false" dtr="false" t="normal">1269</f>
        <v>1269</v>
      </c>
      <c r="F15" s="12" t="n"/>
      <c r="G15" s="99" t="n">
        <v>1415</v>
      </c>
      <c r="L15" s="15" t="n">
        <v>26612</v>
      </c>
      <c r="M15" s="239" t="n">
        <f aca="false" ca="false" dt2D="false" dtr="false" t="normal">C15-L15</f>
        <v>7725</v>
      </c>
    </row>
    <row customFormat="true" ht="15" outlineLevel="0" r="16" s="15">
      <c r="A16" s="240" t="s">
        <v>1797</v>
      </c>
      <c r="B16" s="241" t="n">
        <f aca="false" ca="false" dt2D="false" dtr="false" t="normal">SUM(C16+E16+F16+D16)</f>
        <v>18049</v>
      </c>
      <c r="C16" s="14" t="n">
        <f aca="false" ca="false" dt2D="false" dtr="false" t="normal">16727+719</f>
        <v>17446</v>
      </c>
      <c r="D16" s="14" t="n"/>
      <c r="E16" s="14" t="n">
        <f aca="false" ca="false" dt2D="false" dtr="false" t="normal">603</f>
        <v>603</v>
      </c>
      <c r="F16" s="12" t="n"/>
      <c r="G16" s="99" t="n">
        <v>719</v>
      </c>
      <c r="L16" s="15" t="n">
        <v>13894</v>
      </c>
      <c r="M16" s="239" t="n">
        <f aca="false" ca="false" dt2D="false" dtr="false" t="normal">C16-L16</f>
        <v>3552</v>
      </c>
    </row>
    <row customFormat="true" ht="15" outlineLevel="0" r="17" s="15">
      <c r="A17" s="240" t="s">
        <v>1798</v>
      </c>
      <c r="B17" s="241" t="n">
        <f aca="false" ca="false" dt2D="false" dtr="false" t="normal">SUM(C17+E17+F17+D17)</f>
        <v>7327</v>
      </c>
      <c r="C17" s="14" t="n">
        <f aca="false" ca="false" dt2D="false" dtr="false" t="normal">6155+264</f>
        <v>6419</v>
      </c>
      <c r="D17" s="14" t="n"/>
      <c r="E17" s="14" t="n">
        <f aca="false" ca="false" dt2D="false" dtr="false" t="normal">908</f>
        <v>908</v>
      </c>
      <c r="F17" s="12" t="n"/>
      <c r="G17" s="99" t="n">
        <v>264</v>
      </c>
      <c r="L17" s="15" t="n">
        <v>4488</v>
      </c>
      <c r="M17" s="239" t="n">
        <f aca="false" ca="false" dt2D="false" dtr="false" t="normal">C17-L17</f>
        <v>1931</v>
      </c>
    </row>
    <row customFormat="true" ht="15" outlineLevel="0" r="18" s="15">
      <c r="A18" s="242" t="s">
        <v>1799</v>
      </c>
      <c r="B18" s="241" t="n">
        <f aca="false" ca="false" dt2D="false" dtr="false" t="normal">SUM(C18+E18+F18+D18)</f>
        <v>2937701</v>
      </c>
      <c r="C18" s="14" t="n">
        <f aca="false" ca="false" dt2D="false" dtr="false" t="normal">24474+1053+2910540</f>
        <v>2936067</v>
      </c>
      <c r="D18" s="14" t="n"/>
      <c r="E18" s="14" t="n">
        <f aca="false" ca="false" dt2D="false" dtr="false" t="normal">1634</f>
        <v>1634</v>
      </c>
      <c r="F18" s="12" t="n"/>
      <c r="G18" s="99" t="n">
        <v>1053</v>
      </c>
      <c r="L18" s="15" t="n">
        <v>20125</v>
      </c>
      <c r="M18" s="239" t="n">
        <f aca="false" ca="false" dt2D="false" dtr="false" t="normal">C18-L18</f>
        <v>2915942</v>
      </c>
    </row>
    <row customFormat="true" ht="15" outlineLevel="0" r="19" s="15">
      <c r="A19" s="240" t="s">
        <v>1800</v>
      </c>
      <c r="B19" s="241" t="n">
        <f aca="false" ca="false" dt2D="false" dtr="false" t="normal">SUM(C19+E19+F19+D19)</f>
        <v>2993944</v>
      </c>
      <c r="C19" s="14" t="n">
        <f aca="false" ca="false" dt2D="false" dtr="false" t="normal">31064+1335+2960540</f>
        <v>2992939</v>
      </c>
      <c r="D19" s="14" t="n"/>
      <c r="E19" s="14" t="n">
        <f aca="false" ca="false" dt2D="false" dtr="false" t="normal">1005</f>
        <v>1005</v>
      </c>
      <c r="F19" s="12" t="n"/>
      <c r="G19" s="99" t="n">
        <v>1335</v>
      </c>
      <c r="L19" s="15" t="n">
        <v>25240</v>
      </c>
      <c r="M19" s="239" t="n">
        <f aca="false" ca="false" dt2D="false" dtr="false" t="normal">C19-L19</f>
        <v>2967699</v>
      </c>
    </row>
    <row outlineLevel="0" r="20">
      <c r="A20" s="240" t="s">
        <v>1801</v>
      </c>
      <c r="B20" s="241" t="n">
        <f aca="false" ca="false" dt2D="false" dtr="false" t="normal">SUM(C20+E20+F20+D20)</f>
        <v>3116561</v>
      </c>
      <c r="C20" s="14" t="n">
        <f aca="false" ca="false" dt2D="false" dtr="false" t="normal">52714+2266+3060540</f>
        <v>3115520</v>
      </c>
      <c r="D20" s="14" t="n"/>
      <c r="E20" s="14" t="n">
        <f aca="false" ca="false" dt2D="false" dtr="false" t="normal">1041</f>
        <v>1041</v>
      </c>
      <c r="F20" s="12" t="n"/>
      <c r="G20" s="99" t="n">
        <v>2266</v>
      </c>
      <c r="L20" s="15" t="n">
        <v>47306</v>
      </c>
      <c r="M20" s="239" t="n">
        <f aca="false" ca="false" dt2D="false" dtr="false" t="normal">C20-L20</f>
        <v>3068214</v>
      </c>
    </row>
    <row outlineLevel="0" r="21">
      <c r="A21" s="240" t="s">
        <v>1802</v>
      </c>
      <c r="B21" s="241" t="n">
        <f aca="false" ca="false" dt2D="false" dtr="false" t="normal">SUM(C21+E21+F21+D21)</f>
        <v>111480537</v>
      </c>
      <c r="C21" s="14" t="n">
        <f aca="false" ca="false" dt2D="false" dtr="false" t="normal">166856+1207188+109800000+7172+296715</f>
        <v>111477931</v>
      </c>
      <c r="D21" s="14" t="n"/>
      <c r="E21" s="14" t="n">
        <f aca="false" ca="false" dt2D="false" dtr="false" t="normal">2606</f>
        <v>2606</v>
      </c>
      <c r="F21" s="12" t="n"/>
      <c r="G21" s="99" t="n">
        <v>7172</v>
      </c>
      <c r="H21" s="15" t="n">
        <v>1991756</v>
      </c>
      <c r="I21" s="244" t="n">
        <f aca="false" ca="false" dt2D="false" dtr="false" t="normal">E21-H21</f>
        <v>-1989150</v>
      </c>
      <c r="J21" s="15" t="n">
        <v>1448000</v>
      </c>
      <c r="K21" s="244" t="n">
        <f aca="false" ca="false" dt2D="false" dtr="false" t="normal">E21+F21-J21</f>
        <v>-1445394</v>
      </c>
      <c r="L21" s="15" t="n">
        <v>132726</v>
      </c>
      <c r="M21" s="239" t="n">
        <f aca="false" ca="false" dt2D="false" dtr="false" t="normal">C21-L21</f>
        <v>111345205</v>
      </c>
    </row>
    <row outlineLevel="0" r="22">
      <c r="A22" s="240" t="s">
        <v>1803</v>
      </c>
      <c r="B22" s="241" t="n">
        <f aca="false" ca="false" dt2D="false" dtr="false" t="normal">SUM(C22+E22+F22+D22)</f>
        <v>15301</v>
      </c>
      <c r="C22" s="14" t="n">
        <f aca="false" ca="false" dt2D="false" dtr="false" t="normal">13975+601</f>
        <v>14576</v>
      </c>
      <c r="D22" s="14" t="n"/>
      <c r="E22" s="14" t="n">
        <f aca="false" ca="false" dt2D="false" dtr="false" t="normal">725</f>
        <v>725</v>
      </c>
      <c r="F22" s="12" t="n"/>
      <c r="G22" s="99" t="n">
        <v>601</v>
      </c>
      <c r="I22" s="244" t="n">
        <f aca="false" ca="false" dt2D="false" dtr="false" t="normal">F21-G21</f>
        <v>-7172</v>
      </c>
      <c r="J22" s="15" t="n">
        <v>14872580</v>
      </c>
      <c r="L22" s="15" t="n">
        <v>12071</v>
      </c>
      <c r="M22" s="239" t="n">
        <f aca="false" ca="false" dt2D="false" dtr="false" t="normal">C22-L22</f>
        <v>2505</v>
      </c>
    </row>
    <row outlineLevel="0" r="23">
      <c r="A23" s="240" t="s">
        <v>1804</v>
      </c>
      <c r="B23" s="241" t="n">
        <f aca="false" ca="false" dt2D="false" dtr="false" t="normal">SUM(C23+E23+F23+D23)</f>
        <v>27076</v>
      </c>
      <c r="C23" s="14" t="n">
        <f aca="false" ca="false" dt2D="false" dtr="false" t="normal">24837+1067</f>
        <v>25904</v>
      </c>
      <c r="D23" s="14" t="n"/>
      <c r="E23" s="14" t="n">
        <f aca="false" ca="false" dt2D="false" dtr="false" t="normal">1172</f>
        <v>1172</v>
      </c>
      <c r="F23" s="12" t="n"/>
      <c r="G23" s="99" t="n">
        <v>1067</v>
      </c>
      <c r="J23" s="15" t="n">
        <f aca="false" ca="false" dt2D="false" dtr="false" t="normal">J22-J21</f>
        <v>13424580</v>
      </c>
      <c r="L23" s="15" t="n">
        <v>21870</v>
      </c>
      <c r="M23" s="239" t="n">
        <f aca="false" ca="false" dt2D="false" dtr="false" t="normal">C23-L23</f>
        <v>4034</v>
      </c>
    </row>
    <row outlineLevel="0" r="24">
      <c r="A24" s="240" t="s">
        <v>1805</v>
      </c>
      <c r="B24" s="241" t="n">
        <f aca="false" ca="false" dt2D="false" dtr="false" t="normal">SUM(C24+E24+F24+D24)</f>
        <v>60879</v>
      </c>
      <c r="C24" s="14" t="n">
        <f aca="false" ca="false" dt2D="false" dtr="false" t="normal">57445+2469</f>
        <v>59914</v>
      </c>
      <c r="D24" s="14" t="n"/>
      <c r="E24" s="14" t="n">
        <f aca="false" ca="false" dt2D="false" dtr="false" t="normal">965</f>
        <v>965</v>
      </c>
      <c r="F24" s="12" t="n"/>
      <c r="G24" s="99" t="n">
        <v>2469</v>
      </c>
      <c r="L24" s="15" t="n">
        <v>47031</v>
      </c>
      <c r="M24" s="239" t="n">
        <f aca="false" ca="false" dt2D="false" dtr="false" t="normal">C24-L24</f>
        <v>12883</v>
      </c>
    </row>
    <row outlineLevel="0" r="25">
      <c r="A25" s="240" t="s">
        <v>1806</v>
      </c>
      <c r="B25" s="241" t="n">
        <f aca="false" ca="false" dt2D="false" dtr="false" t="normal">SUM(C25+E25+F25+D25)</f>
        <v>39111</v>
      </c>
      <c r="C25" s="14" t="n">
        <f aca="false" ca="false" dt2D="false" dtr="false" t="normal">36664+1574</f>
        <v>38238</v>
      </c>
      <c r="D25" s="14" t="n"/>
      <c r="E25" s="14" t="n">
        <f aca="false" ca="false" dt2D="false" dtr="false" t="normal">873</f>
        <v>873</v>
      </c>
      <c r="F25" s="12" t="n"/>
      <c r="G25" s="99" t="n">
        <v>1574</v>
      </c>
      <c r="L25" s="15" t="n">
        <v>30864</v>
      </c>
      <c r="M25" s="239" t="n">
        <f aca="false" ca="false" dt2D="false" dtr="false" t="normal">C25-L25</f>
        <v>7374</v>
      </c>
    </row>
    <row customFormat="true" ht="15.75" outlineLevel="0" r="26" s="43">
      <c r="A26" s="235" t="s">
        <v>1807</v>
      </c>
      <c r="B26" s="245" t="n">
        <f aca="false" ca="false" dt2D="false" dtr="false" t="normal">SUM(C26+E26+F26+D26)</f>
        <v>2458193</v>
      </c>
      <c r="C26" s="236" t="n">
        <f aca="false" ca="false" dt2D="false" dtr="false" t="normal">SUM(C27:C44)</f>
        <v>854870</v>
      </c>
      <c r="D26" s="236" t="n">
        <f aca="false" ca="false" dt2D="false" dtr="false" t="normal">SUM(D27:D44)</f>
        <v>680323</v>
      </c>
      <c r="E26" s="236" t="n">
        <f aca="false" ca="false" dt2D="false" dtr="false" t="normal">SUM(E27:E44)</f>
        <v>23000</v>
      </c>
      <c r="F26" s="237" t="n">
        <f aca="false" ca="false" dt2D="false" dtr="false" t="normal">SUM(F27:F44)</f>
        <v>900000</v>
      </c>
      <c r="G26" s="238" t="n"/>
    </row>
    <row outlineLevel="0" r="27">
      <c r="A27" s="240" t="s">
        <v>1789</v>
      </c>
      <c r="B27" s="241" t="n">
        <f aca="false" ca="false" dt2D="false" dtr="false" t="normal">SUM(C27+E27+F27+D27)</f>
        <v>17905</v>
      </c>
      <c r="C27" s="14" t="n">
        <v>16992</v>
      </c>
      <c r="D27" s="14" t="n"/>
      <c r="E27" s="14" t="n">
        <f aca="false" ca="false" dt2D="false" dtr="false" t="normal">913</f>
        <v>913</v>
      </c>
      <c r="F27" s="12" t="n"/>
    </row>
    <row outlineLevel="0" r="28">
      <c r="A28" s="240" t="s">
        <v>1790</v>
      </c>
      <c r="B28" s="241" t="n">
        <f aca="false" ca="false" dt2D="false" dtr="false" t="normal">SUM(C28+E28+F28+D28)</f>
        <v>11770</v>
      </c>
      <c r="C28" s="14" t="n">
        <v>10958</v>
      </c>
      <c r="D28" s="14" t="n"/>
      <c r="E28" s="14" t="n">
        <f aca="false" ca="false" dt2D="false" dtr="false" t="normal">812</f>
        <v>812</v>
      </c>
      <c r="F28" s="12" t="n"/>
    </row>
    <row outlineLevel="0" r="29">
      <c r="A29" s="240" t="s">
        <v>1791</v>
      </c>
      <c r="B29" s="241" t="n">
        <f aca="false" ca="false" dt2D="false" dtr="false" t="normal">SUM(C29+E29+F29+D29)</f>
        <v>685903</v>
      </c>
      <c r="C29" s="14" t="n">
        <v>4924</v>
      </c>
      <c r="D29" s="14" t="n">
        <v>680323</v>
      </c>
      <c r="E29" s="14" t="n">
        <f aca="false" ca="false" dt2D="false" dtr="false" t="normal">656</f>
        <v>656</v>
      </c>
      <c r="F29" s="12" t="n"/>
    </row>
    <row outlineLevel="0" r="30">
      <c r="A30" s="242" t="s">
        <v>1792</v>
      </c>
      <c r="B30" s="241" t="n">
        <f aca="false" ca="false" dt2D="false" dtr="false" t="normal">SUM(C30+E30+F30+D30)</f>
        <v>1146300</v>
      </c>
      <c r="C30" s="14" t="n">
        <v>242090</v>
      </c>
      <c r="D30" s="14" t="n"/>
      <c r="E30" s="14" t="n">
        <f aca="false" ca="false" dt2D="false" dtr="false" t="normal">4210</f>
        <v>4210</v>
      </c>
      <c r="F30" s="12" t="n">
        <f aca="false" ca="false" dt2D="false" dtr="false" t="normal">900000</f>
        <v>900000</v>
      </c>
    </row>
    <row outlineLevel="0" r="31">
      <c r="A31" s="240" t="s">
        <v>1793</v>
      </c>
      <c r="B31" s="241" t="n">
        <f aca="false" ca="false" dt2D="false" dtr="false" t="normal">SUM(C31+E31+F31+D31)</f>
        <v>3061</v>
      </c>
      <c r="C31" s="14" t="n">
        <v>2293</v>
      </c>
      <c r="D31" s="14" t="n"/>
      <c r="E31" s="14" t="n">
        <f aca="false" ca="false" dt2D="false" dtr="false" t="normal">768</f>
        <v>768</v>
      </c>
      <c r="F31" s="12" t="n"/>
    </row>
    <row customHeight="true" ht="15" outlineLevel="0" r="32">
      <c r="A32" s="243" t="s">
        <v>1794</v>
      </c>
      <c r="B32" s="241" t="n">
        <f aca="false" ca="false" dt2D="false" dtr="false" t="normal">SUM(C32+E32+F32+D32)</f>
        <v>71458</v>
      </c>
      <c r="C32" s="14" t="n">
        <v>69827</v>
      </c>
      <c r="D32" s="14" t="n"/>
      <c r="E32" s="14" t="n">
        <f aca="false" ca="false" dt2D="false" dtr="false" t="normal">1631</f>
        <v>1631</v>
      </c>
      <c r="F32" s="12" t="n"/>
    </row>
    <row outlineLevel="0" r="33">
      <c r="A33" s="240" t="s">
        <v>1795</v>
      </c>
      <c r="B33" s="241" t="n">
        <f aca="false" ca="false" dt2D="false" dtr="false" t="normal">SUM(C33+E33+F33+D33)</f>
        <v>45162</v>
      </c>
      <c r="C33" s="14" t="n">
        <v>43953</v>
      </c>
      <c r="D33" s="14" t="n"/>
      <c r="E33" s="14" t="n">
        <f aca="false" ca="false" dt2D="false" dtr="false" t="normal">1209</f>
        <v>1209</v>
      </c>
      <c r="F33" s="12" t="n"/>
    </row>
    <row outlineLevel="0" r="34">
      <c r="A34" s="240" t="s">
        <v>1796</v>
      </c>
      <c r="B34" s="241" t="n">
        <f aca="false" ca="false" dt2D="false" dtr="false" t="normal">SUM(C34+E34+F34+D34)</f>
        <v>34191</v>
      </c>
      <c r="C34" s="14" t="n">
        <v>32922</v>
      </c>
      <c r="D34" s="14" t="n"/>
      <c r="E34" s="14" t="n">
        <f aca="false" ca="false" dt2D="false" dtr="false" t="normal">1269</f>
        <v>1269</v>
      </c>
      <c r="F34" s="12" t="n"/>
    </row>
    <row outlineLevel="0" r="35">
      <c r="A35" s="240" t="s">
        <v>1797</v>
      </c>
      <c r="B35" s="241" t="n">
        <f aca="false" ca="false" dt2D="false" dtr="false" t="normal">SUM(C35+E35+F35+D35)</f>
        <v>17330</v>
      </c>
      <c r="C35" s="14" t="n">
        <v>16727</v>
      </c>
      <c r="D35" s="14" t="n"/>
      <c r="E35" s="14" t="n">
        <f aca="false" ca="false" dt2D="false" dtr="false" t="normal">603</f>
        <v>603</v>
      </c>
      <c r="F35" s="12" t="n"/>
    </row>
    <row outlineLevel="0" r="36">
      <c r="A36" s="240" t="s">
        <v>1798</v>
      </c>
      <c r="B36" s="241" t="n">
        <f aca="false" ca="false" dt2D="false" dtr="false" t="normal">SUM(C36+E36+F36+D36)</f>
        <v>7063</v>
      </c>
      <c r="C36" s="14" t="n">
        <v>6155</v>
      </c>
      <c r="D36" s="14" t="n"/>
      <c r="E36" s="14" t="n">
        <f aca="false" ca="false" dt2D="false" dtr="false" t="normal">908</f>
        <v>908</v>
      </c>
      <c r="F36" s="12" t="n"/>
    </row>
    <row outlineLevel="0" r="37">
      <c r="A37" s="242" t="s">
        <v>1799</v>
      </c>
      <c r="B37" s="241" t="n">
        <f aca="false" ca="false" dt2D="false" dtr="false" t="normal">SUM(C37+E37+F37+D37)</f>
        <v>26108</v>
      </c>
      <c r="C37" s="14" t="n">
        <v>24474</v>
      </c>
      <c r="D37" s="14" t="n"/>
      <c r="E37" s="14" t="n">
        <f aca="false" ca="false" dt2D="false" dtr="false" t="normal">1634</f>
        <v>1634</v>
      </c>
      <c r="F37" s="12" t="n"/>
    </row>
    <row outlineLevel="0" r="38">
      <c r="A38" s="240" t="s">
        <v>1800</v>
      </c>
      <c r="B38" s="241" t="n">
        <f aca="false" ca="false" dt2D="false" dtr="false" t="normal">SUM(C38+E38+F38+D38)</f>
        <v>32069</v>
      </c>
      <c r="C38" s="14" t="n">
        <v>31064</v>
      </c>
      <c r="D38" s="14" t="n"/>
      <c r="E38" s="14" t="n">
        <f aca="false" ca="false" dt2D="false" dtr="false" t="normal">1005</f>
        <v>1005</v>
      </c>
      <c r="F38" s="12" t="n"/>
    </row>
    <row outlineLevel="0" r="39">
      <c r="A39" s="240" t="s">
        <v>1801</v>
      </c>
      <c r="B39" s="241" t="n">
        <f aca="false" ca="false" dt2D="false" dtr="false" t="normal">SUM(C39+E39+F39+D39)</f>
        <v>53755</v>
      </c>
      <c r="C39" s="14" t="n">
        <v>52714</v>
      </c>
      <c r="D39" s="14" t="n"/>
      <c r="E39" s="14" t="n">
        <f aca="false" ca="false" dt2D="false" dtr="false" t="normal">1041</f>
        <v>1041</v>
      </c>
      <c r="F39" s="12" t="n"/>
    </row>
    <row outlineLevel="0" r="40">
      <c r="A40" s="240" t="s">
        <v>1802</v>
      </c>
      <c r="B40" s="241" t="n">
        <f aca="false" ca="false" dt2D="false" dtr="false" t="normal">SUM(C40+E40+F40+D40)</f>
        <v>169462</v>
      </c>
      <c r="C40" s="14" t="n">
        <v>166856</v>
      </c>
      <c r="D40" s="14" t="n"/>
      <c r="E40" s="14" t="n">
        <f aca="false" ca="false" dt2D="false" dtr="false" t="normal">2606</f>
        <v>2606</v>
      </c>
      <c r="F40" s="12" t="n"/>
    </row>
    <row outlineLevel="0" r="41">
      <c r="A41" s="240" t="s">
        <v>1803</v>
      </c>
      <c r="B41" s="241" t="n">
        <f aca="false" ca="false" dt2D="false" dtr="false" t="normal">SUM(C41+E41+F41+D41)</f>
        <v>14700</v>
      </c>
      <c r="C41" s="14" t="n">
        <v>13975</v>
      </c>
      <c r="D41" s="14" t="n"/>
      <c r="E41" s="14" t="n">
        <f aca="false" ca="false" dt2D="false" dtr="false" t="normal">725</f>
        <v>725</v>
      </c>
      <c r="F41" s="12" t="n"/>
    </row>
    <row outlineLevel="0" r="42">
      <c r="A42" s="240" t="s">
        <v>1804</v>
      </c>
      <c r="B42" s="241" t="n">
        <f aca="false" ca="false" dt2D="false" dtr="false" t="normal">SUM(C42+E42+F42+D42)</f>
        <v>26009</v>
      </c>
      <c r="C42" s="14" t="n">
        <v>24837</v>
      </c>
      <c r="D42" s="14" t="n"/>
      <c r="E42" s="14" t="n">
        <f aca="false" ca="false" dt2D="false" dtr="false" t="normal">1172</f>
        <v>1172</v>
      </c>
      <c r="F42" s="12" t="n"/>
    </row>
    <row outlineLevel="0" r="43">
      <c r="A43" s="240" t="s">
        <v>1805</v>
      </c>
      <c r="B43" s="241" t="n">
        <f aca="false" ca="false" dt2D="false" dtr="false" t="normal">SUM(C43+E43+F43+D43)</f>
        <v>58410</v>
      </c>
      <c r="C43" s="14" t="n">
        <v>57445</v>
      </c>
      <c r="D43" s="14" t="n"/>
      <c r="E43" s="14" t="n">
        <f aca="false" ca="false" dt2D="false" dtr="false" t="normal">965</f>
        <v>965</v>
      </c>
      <c r="F43" s="12" t="n"/>
    </row>
    <row outlineLevel="0" r="44">
      <c r="A44" s="240" t="s">
        <v>1806</v>
      </c>
      <c r="B44" s="241" t="n">
        <f aca="false" ca="false" dt2D="false" dtr="false" t="normal">SUM(C44+E44+F44+D44)</f>
        <v>37537</v>
      </c>
      <c r="C44" s="14" t="n">
        <v>36664</v>
      </c>
      <c r="D44" s="14" t="n"/>
      <c r="E44" s="14" t="n">
        <f aca="false" ca="false" dt2D="false" dtr="false" t="normal">873</f>
        <v>873</v>
      </c>
      <c r="F44" s="12" t="n"/>
    </row>
    <row ht="15.75" outlineLevel="0" r="45">
      <c r="A45" s="235" t="s">
        <v>1808</v>
      </c>
      <c r="B45" s="245" t="n">
        <f aca="false" ca="false" dt2D="false" dtr="false" t="normal">SUM(C45+E45+F45+D45)</f>
        <v>2458193</v>
      </c>
      <c r="C45" s="236" t="n">
        <f aca="false" ca="false" dt2D="false" dtr="false" t="normal">SUM(C46:C63)</f>
        <v>854870</v>
      </c>
      <c r="D45" s="236" t="n">
        <f aca="false" ca="false" dt2D="false" dtr="false" t="normal">SUM(D46:D63)</f>
        <v>680323</v>
      </c>
      <c r="E45" s="236" t="n">
        <f aca="false" ca="false" dt2D="false" dtr="false" t="normal">SUM(E46:E63)</f>
        <v>23000</v>
      </c>
      <c r="F45" s="237" t="n">
        <f aca="false" ca="false" dt2D="false" dtr="false" t="normal">SUM(F46:F63)</f>
        <v>900000</v>
      </c>
      <c r="G45" s="238" t="n"/>
    </row>
    <row outlineLevel="0" r="46">
      <c r="A46" s="240" t="s">
        <v>1789</v>
      </c>
      <c r="B46" s="241" t="n">
        <f aca="false" ca="false" dt2D="false" dtr="false" t="normal">SUM(C46+E46+F46+D46)</f>
        <v>17905</v>
      </c>
      <c r="C46" s="14" t="n">
        <v>16992</v>
      </c>
      <c r="D46" s="14" t="n"/>
      <c r="E46" s="14" t="n">
        <f aca="false" ca="false" dt2D="false" dtr="false" t="normal">913</f>
        <v>913</v>
      </c>
      <c r="F46" s="12" t="n"/>
    </row>
    <row outlineLevel="0" r="47">
      <c r="A47" s="240" t="s">
        <v>1790</v>
      </c>
      <c r="B47" s="241" t="n">
        <f aca="false" ca="false" dt2D="false" dtr="false" t="normal">SUM(C47+E47+F47+D47)</f>
        <v>11770</v>
      </c>
      <c r="C47" s="14" t="n">
        <v>10958</v>
      </c>
      <c r="D47" s="14" t="n"/>
      <c r="E47" s="14" t="n">
        <f aca="false" ca="false" dt2D="false" dtr="false" t="normal">812</f>
        <v>812</v>
      </c>
      <c r="F47" s="12" t="n"/>
    </row>
    <row outlineLevel="0" r="48">
      <c r="A48" s="240" t="s">
        <v>1791</v>
      </c>
      <c r="B48" s="241" t="n">
        <f aca="false" ca="false" dt2D="false" dtr="false" t="normal">SUM(C48+E48+F48+D48)</f>
        <v>685903</v>
      </c>
      <c r="C48" s="14" t="n">
        <v>4924</v>
      </c>
      <c r="D48" s="14" t="n">
        <v>680323</v>
      </c>
      <c r="E48" s="14" t="n">
        <f aca="false" ca="false" dt2D="false" dtr="false" t="normal">656</f>
        <v>656</v>
      </c>
      <c r="F48" s="12" t="n"/>
    </row>
    <row outlineLevel="0" r="49">
      <c r="A49" s="242" t="s">
        <v>1792</v>
      </c>
      <c r="B49" s="241" t="n">
        <f aca="false" ca="false" dt2D="false" dtr="false" t="normal">SUM(C49+E49+F49+D49)</f>
        <v>1146300</v>
      </c>
      <c r="C49" s="14" t="n">
        <v>242090</v>
      </c>
      <c r="D49" s="14" t="n"/>
      <c r="E49" s="14" t="n">
        <f aca="false" ca="false" dt2D="false" dtr="false" t="normal">4210</f>
        <v>4210</v>
      </c>
      <c r="F49" s="12" t="n">
        <f aca="false" ca="false" dt2D="false" dtr="false" t="normal">900000</f>
        <v>900000</v>
      </c>
    </row>
    <row outlineLevel="0" r="50">
      <c r="A50" s="240" t="s">
        <v>1793</v>
      </c>
      <c r="B50" s="241" t="n">
        <f aca="false" ca="false" dt2D="false" dtr="false" t="normal">SUM(C50+E50+F50+D50)</f>
        <v>3061</v>
      </c>
      <c r="C50" s="14" t="n">
        <v>2293</v>
      </c>
      <c r="D50" s="14" t="n"/>
      <c r="E50" s="14" t="n">
        <f aca="false" ca="false" dt2D="false" dtr="false" t="normal">768</f>
        <v>768</v>
      </c>
      <c r="F50" s="12" t="n"/>
    </row>
    <row customHeight="true" ht="15" outlineLevel="0" r="51">
      <c r="A51" s="243" t="s">
        <v>1794</v>
      </c>
      <c r="B51" s="241" t="n">
        <f aca="false" ca="false" dt2D="false" dtr="false" t="normal">SUM(C51+E51+F51+D51)</f>
        <v>71458</v>
      </c>
      <c r="C51" s="14" t="n">
        <v>69827</v>
      </c>
      <c r="D51" s="14" t="n"/>
      <c r="E51" s="14" t="n">
        <f aca="false" ca="false" dt2D="false" dtr="false" t="normal">1631</f>
        <v>1631</v>
      </c>
      <c r="F51" s="12" t="n"/>
    </row>
    <row outlineLevel="0" r="52">
      <c r="A52" s="240" t="s">
        <v>1795</v>
      </c>
      <c r="B52" s="241" t="n">
        <f aca="false" ca="false" dt2D="false" dtr="false" t="normal">SUM(C52+E52+F52+D52)</f>
        <v>45162</v>
      </c>
      <c r="C52" s="14" t="n">
        <v>43953</v>
      </c>
      <c r="D52" s="14" t="n"/>
      <c r="E52" s="14" t="n">
        <f aca="false" ca="false" dt2D="false" dtr="false" t="normal">1209</f>
        <v>1209</v>
      </c>
      <c r="F52" s="12" t="n"/>
    </row>
    <row outlineLevel="0" r="53">
      <c r="A53" s="240" t="s">
        <v>1796</v>
      </c>
      <c r="B53" s="241" t="n">
        <f aca="false" ca="false" dt2D="false" dtr="false" t="normal">SUM(C53+E53+F53+D53)</f>
        <v>34191</v>
      </c>
      <c r="C53" s="14" t="n">
        <v>32922</v>
      </c>
      <c r="D53" s="14" t="n"/>
      <c r="E53" s="14" t="n">
        <f aca="false" ca="false" dt2D="false" dtr="false" t="normal">1269</f>
        <v>1269</v>
      </c>
      <c r="F53" s="12" t="n"/>
    </row>
    <row outlineLevel="0" r="54">
      <c r="A54" s="240" t="s">
        <v>1797</v>
      </c>
      <c r="B54" s="241" t="n">
        <f aca="false" ca="false" dt2D="false" dtr="false" t="normal">SUM(C54+E54+F54+D54)</f>
        <v>17330</v>
      </c>
      <c r="C54" s="14" t="n">
        <v>16727</v>
      </c>
      <c r="D54" s="14" t="n"/>
      <c r="E54" s="14" t="n">
        <f aca="false" ca="false" dt2D="false" dtr="false" t="normal">603</f>
        <v>603</v>
      </c>
      <c r="F54" s="12" t="n"/>
    </row>
    <row outlineLevel="0" r="55">
      <c r="A55" s="240" t="s">
        <v>1798</v>
      </c>
      <c r="B55" s="241" t="n">
        <f aca="false" ca="false" dt2D="false" dtr="false" t="normal">SUM(C55+E55+F55+D55)</f>
        <v>7063</v>
      </c>
      <c r="C55" s="14" t="n">
        <v>6155</v>
      </c>
      <c r="D55" s="14" t="n"/>
      <c r="E55" s="14" t="n">
        <f aca="false" ca="false" dt2D="false" dtr="false" t="normal">908</f>
        <v>908</v>
      </c>
      <c r="F55" s="12" t="n"/>
    </row>
    <row outlineLevel="0" r="56">
      <c r="A56" s="242" t="s">
        <v>1799</v>
      </c>
      <c r="B56" s="241" t="n">
        <f aca="false" ca="false" dt2D="false" dtr="false" t="normal">SUM(C56+E56+F56+D56)</f>
        <v>26108</v>
      </c>
      <c r="C56" s="14" t="n">
        <v>24474</v>
      </c>
      <c r="D56" s="14" t="n"/>
      <c r="E56" s="14" t="n">
        <f aca="false" ca="false" dt2D="false" dtr="false" t="normal">1634</f>
        <v>1634</v>
      </c>
      <c r="F56" s="12" t="n"/>
    </row>
    <row outlineLevel="0" r="57">
      <c r="A57" s="240" t="s">
        <v>1800</v>
      </c>
      <c r="B57" s="241" t="n">
        <f aca="false" ca="false" dt2D="false" dtr="false" t="normal">SUM(C57+E57+F57+D57)</f>
        <v>32069</v>
      </c>
      <c r="C57" s="14" t="n">
        <v>31064</v>
      </c>
      <c r="D57" s="14" t="n"/>
      <c r="E57" s="14" t="n">
        <f aca="false" ca="false" dt2D="false" dtr="false" t="normal">1005</f>
        <v>1005</v>
      </c>
      <c r="F57" s="12" t="n"/>
    </row>
    <row outlineLevel="0" r="58">
      <c r="A58" s="240" t="s">
        <v>1801</v>
      </c>
      <c r="B58" s="241" t="n">
        <f aca="false" ca="false" dt2D="false" dtr="false" t="normal">SUM(C58+E58+F58+D58)</f>
        <v>53755</v>
      </c>
      <c r="C58" s="14" t="n">
        <v>52714</v>
      </c>
      <c r="D58" s="14" t="n"/>
      <c r="E58" s="14" t="n">
        <f aca="false" ca="false" dt2D="false" dtr="false" t="normal">1041</f>
        <v>1041</v>
      </c>
      <c r="F58" s="12" t="n"/>
    </row>
    <row outlineLevel="0" r="59">
      <c r="A59" s="240" t="s">
        <v>1802</v>
      </c>
      <c r="B59" s="241" t="n">
        <f aca="false" ca="false" dt2D="false" dtr="false" t="normal">SUM(C59+E59+F59+D59)</f>
        <v>169462</v>
      </c>
      <c r="C59" s="14" t="n">
        <v>166856</v>
      </c>
      <c r="D59" s="14" t="n"/>
      <c r="E59" s="14" t="n">
        <f aca="false" ca="false" dt2D="false" dtr="false" t="normal">2606</f>
        <v>2606</v>
      </c>
      <c r="F59" s="12" t="n"/>
    </row>
    <row outlineLevel="0" r="60">
      <c r="A60" s="240" t="s">
        <v>1803</v>
      </c>
      <c r="B60" s="241" t="n">
        <f aca="false" ca="false" dt2D="false" dtr="false" t="normal">SUM(C60+E60+F60+D60)</f>
        <v>14700</v>
      </c>
      <c r="C60" s="14" t="n">
        <v>13975</v>
      </c>
      <c r="D60" s="14" t="n"/>
      <c r="E60" s="14" t="n">
        <f aca="false" ca="false" dt2D="false" dtr="false" t="normal">725</f>
        <v>725</v>
      </c>
      <c r="F60" s="12" t="n"/>
    </row>
    <row outlineLevel="0" r="61">
      <c r="A61" s="240" t="s">
        <v>1804</v>
      </c>
      <c r="B61" s="241" t="n">
        <f aca="false" ca="false" dt2D="false" dtr="false" t="normal">SUM(C61+E61+F61+D61)</f>
        <v>26009</v>
      </c>
      <c r="C61" s="14" t="n">
        <v>24837</v>
      </c>
      <c r="D61" s="14" t="n"/>
      <c r="E61" s="14" t="n">
        <f aca="false" ca="false" dt2D="false" dtr="false" t="normal">1172</f>
        <v>1172</v>
      </c>
      <c r="F61" s="12" t="n"/>
    </row>
    <row outlineLevel="0" r="62">
      <c r="A62" s="240" t="s">
        <v>1805</v>
      </c>
      <c r="B62" s="241" t="n">
        <f aca="false" ca="false" dt2D="false" dtr="false" t="normal">SUM(C62+E62+F62+D62)</f>
        <v>58410</v>
      </c>
      <c r="C62" s="14" t="n">
        <v>57445</v>
      </c>
      <c r="D62" s="14" t="n"/>
      <c r="E62" s="14" t="n">
        <f aca="false" ca="false" dt2D="false" dtr="false" t="normal">965</f>
        <v>965</v>
      </c>
      <c r="F62" s="12" t="n"/>
    </row>
    <row outlineLevel="0" r="63">
      <c r="A63" s="240" t="s">
        <v>1806</v>
      </c>
      <c r="B63" s="241" t="n">
        <f aca="false" ca="false" dt2D="false" dtr="false" t="normal">SUM(C63+E63+F63+D63)</f>
        <v>37537</v>
      </c>
      <c r="C63" s="14" t="n">
        <v>36664</v>
      </c>
      <c r="D63" s="14" t="n"/>
      <c r="E63" s="14" t="n">
        <f aca="false" ca="false" dt2D="false" dtr="false" t="normal">873</f>
        <v>873</v>
      </c>
      <c r="F63" s="12" t="n"/>
    </row>
  </sheetData>
  <mergeCells count="6">
    <mergeCell ref="A1:F1"/>
    <mergeCell ref="A5:A6"/>
    <mergeCell ref="B5:B6"/>
    <mergeCell ref="A3:F3"/>
    <mergeCell ref="C5:F5"/>
    <mergeCell ref="A2:F2"/>
  </mergeCells>
  <pageMargins bottom="0.748031497001648" footer="0.31496062874794" header="0.31496062874794" left="0.236220464110374" right="0.236220464110374" top="0.748031497001648"/>
  <pageSetup fitToHeight="0" fitToWidth="1" orientation="landscape" paperHeight="297mm" paperSize="9" paperWidth="210mm" scale="100"/>
</worksheet>
</file>

<file path=xl/worksheets/sheet14.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sheetPr>
  <dimension ref="A1:F24"/>
  <sheetViews>
    <sheetView showZeros="true" workbookViewId="0"/>
  </sheetViews>
  <sheetFormatPr baseColWidth="8" customHeight="false" defaultColWidth="9.01743714249899" defaultRowHeight="12.75" zeroHeight="false"/>
  <cols>
    <col customWidth="true" max="1" min="1" outlineLevel="0" width="42.4204906259098"/>
    <col customWidth="true" max="2" min="2" outlineLevel="0" width="15.4992017893722"/>
    <col customWidth="true" max="3" min="3" outlineLevel="0" width="15.923098407182"/>
    <col customWidth="true" max="4" min="4" outlineLevel="0" width="16.6283075583281"/>
    <col customWidth="true" max="5" min="5" outlineLevel="0" width="12.9635292937464"/>
  </cols>
  <sheetData>
    <row customHeight="true" ht="43.5" outlineLevel="0" r="1">
      <c r="A1" s="2" t="str">
        <f aca="false" ca="false" dt2D="false" dtr="false" t="normal">"Приложение №"&amp;Н2сбал&amp;"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2" t="s"/>
      <c r="C1" s="2" t="s"/>
      <c r="D1" s="2" t="s"/>
      <c r="E1" s="180" t="n"/>
    </row>
    <row customHeight="true" ht="46.5" outlineLevel="0" r="2">
      <c r="A2" s="2" t="str">
        <f aca="false" ca="false" dt2D="false" dtr="false" t="normal">"Приложение "&amp;Н1сбал&amp;" к решению
Богучанского районного Совета депутатов
от "&amp;Р1дата&amp;" года №"&amp;Р1номер</f>
        <v>Приложение 16 к решению
Богучанского районного Совета депутатов
от 22.12.2021 года №18/1-133</v>
      </c>
      <c r="B2" s="2" t="s"/>
      <c r="C2" s="2" t="s"/>
      <c r="D2" s="2" t="s"/>
      <c r="E2" s="180" t="n"/>
      <c r="F2" s="103" t="n"/>
    </row>
    <row customHeight="true" ht="88.5" outlineLevel="0" r="3">
      <c r="A3" s="3" t="str">
        <f aca="false" ca="false" dt2D="false" dtr="false" t="normal">"Иные межбюджетные трансферты бюджетам поселений  Богучанского района из районного бюджета на поддержку мер по обеспечению сбалансированности бюджетов поселений Богучанского района на  "&amp;год&amp;" год и плановый период "&amp;ПлПер&amp;" годов"</f>
        <v>Иные межбюджетные трансферты бюджетам поселений  Богучанского района из районного бюджета на поддержку мер по обеспечению сбалансированности бюджетов поселений Богучанского района на  2022 год и плановый период 2023-2024 годов</v>
      </c>
      <c r="B3" s="4" t="s"/>
      <c r="C3" s="4" t="s"/>
      <c r="D3" s="5" t="s"/>
      <c r="E3" s="180" t="n"/>
      <c r="F3" s="103" t="n"/>
    </row>
    <row outlineLevel="0" r="4">
      <c r="A4" s="102" t="n"/>
      <c r="B4" s="105" t="n"/>
      <c r="C4" s="105" t="n"/>
      <c r="D4" s="246" t="s">
        <v>0</v>
      </c>
      <c r="E4" s="180" t="n"/>
      <c r="F4" s="103" t="n"/>
    </row>
    <row ht="14.25" outlineLevel="0" r="5">
      <c r="A5" s="205" t="s">
        <v>1768</v>
      </c>
      <c r="B5" s="205" t="s">
        <v>453</v>
      </c>
      <c r="C5" s="205" t="s">
        <v>454</v>
      </c>
      <c r="D5" s="205" t="s">
        <v>5</v>
      </c>
      <c r="E5" s="103" t="n">
        <v>1110080120</v>
      </c>
      <c r="F5" s="103" t="s">
        <v>1770</v>
      </c>
    </row>
    <row ht="15" outlineLevel="0" r="6">
      <c r="A6" s="247" t="s">
        <v>850</v>
      </c>
      <c r="B6" s="248" t="n">
        <f aca="false" ca="false" dt2D="false" dtr="false" t="normal">SUM(B7:B24)</f>
        <v>43683322</v>
      </c>
      <c r="C6" s="248" t="n">
        <f aca="false" ca="false" dt2D="false" dtr="false" t="normal">SUM(C7:C24)</f>
        <v>18140000</v>
      </c>
      <c r="D6" s="248" t="n">
        <f aca="false" ca="false" dt2D="false" dtr="false" t="normal">SUM(D7:D24)</f>
        <v>18140000</v>
      </c>
      <c r="E6" s="249" t="n">
        <f aca="false" ca="true" dt2D="false" dtr="false" t="normal">SUMIF(РзПз, "????"&amp;E$5, СумВед)-B6</f>
        <v>0</v>
      </c>
      <c r="F6" s="103" t="n">
        <v>2016</v>
      </c>
    </row>
    <row ht="14.25" outlineLevel="0" r="7">
      <c r="A7" s="250" t="s">
        <v>1809</v>
      </c>
      <c r="B7" s="251" t="n">
        <f aca="false" ca="false" dt2D="false" dtr="false" t="normal">3484600+50000+374950</f>
        <v>3909550</v>
      </c>
      <c r="C7" s="252" t="n">
        <v>1742300</v>
      </c>
      <c r="D7" s="252" t="n">
        <v>1742300</v>
      </c>
      <c r="E7" s="249" t="n">
        <f aca="false" ca="true" dt2D="false" dtr="false" t="normal">SUMIF(РзПзПлПер, "????"&amp;E$5, СумВед14)-C6</f>
        <v>0</v>
      </c>
      <c r="F7" s="103" t="n">
        <v>2017</v>
      </c>
    </row>
    <row ht="28.5" outlineLevel="0" r="8">
      <c r="A8" s="250" t="s">
        <v>1790</v>
      </c>
      <c r="B8" s="251" t="n">
        <f aca="false" ca="false" dt2D="false" dtr="false" t="normal">3388400+101300+301941</f>
        <v>3791641</v>
      </c>
      <c r="C8" s="252" t="n">
        <v>1694200</v>
      </c>
      <c r="D8" s="252" t="n">
        <v>1694200</v>
      </c>
      <c r="E8" s="249" t="n">
        <f aca="false" ca="true" dt2D="false" dtr="false" t="normal">SUMIF(РзПзПлПер, "????"&amp;E$5, СумВед15)-D6</f>
        <v>0</v>
      </c>
      <c r="F8" s="103" t="n">
        <v>2018</v>
      </c>
    </row>
    <row ht="28.5" outlineLevel="0" r="9">
      <c r="A9" s="253" t="s">
        <v>1791</v>
      </c>
      <c r="B9" s="251" t="n">
        <f aca="false" ca="false" dt2D="false" dtr="false" t="normal">236000</f>
        <v>236000</v>
      </c>
      <c r="C9" s="252" t="n"/>
      <c r="D9" s="252" t="n"/>
      <c r="E9" s="180" t="n"/>
      <c r="F9" s="103" t="n"/>
    </row>
    <row ht="14.25" outlineLevel="0" r="10">
      <c r="A10" s="253" t="s">
        <v>1792</v>
      </c>
      <c r="B10" s="251" t="n">
        <f aca="false" ca="false" dt2D="false" dtr="false" t="normal">650000+679308</f>
        <v>1329308</v>
      </c>
      <c r="C10" s="252" t="n"/>
      <c r="D10" s="252" t="n"/>
      <c r="E10" s="180" t="n"/>
      <c r="F10" s="103" t="n"/>
    </row>
    <row ht="28.5" outlineLevel="0" r="11">
      <c r="A11" s="250" t="s">
        <v>1793</v>
      </c>
      <c r="B11" s="251" t="n">
        <f aca="false" ca="false" dt2D="false" dtr="false" t="normal">3547700+120000+120000+417000</f>
        <v>4204700</v>
      </c>
      <c r="C11" s="252" t="n">
        <v>1773900</v>
      </c>
      <c r="D11" s="252" t="n">
        <v>1773900</v>
      </c>
      <c r="E11" s="180" t="n"/>
      <c r="F11" s="103" t="n"/>
    </row>
    <row customHeight="true" ht="33.75" outlineLevel="0" r="12">
      <c r="A12" s="243" t="s">
        <v>1794</v>
      </c>
      <c r="B12" s="251" t="n">
        <f aca="false" ca="false" dt2D="false" dtr="false" t="normal">149500+200000+217000</f>
        <v>566500</v>
      </c>
      <c r="C12" s="252" t="n">
        <v>74800</v>
      </c>
      <c r="D12" s="252" t="n">
        <v>74800</v>
      </c>
      <c r="E12" s="180" t="n"/>
      <c r="F12" s="103" t="n"/>
    </row>
    <row ht="14.25" outlineLevel="0" r="13">
      <c r="A13" s="250" t="s">
        <v>1795</v>
      </c>
      <c r="B13" s="251" t="n">
        <f aca="false" ca="false" dt2D="false" dtr="false" t="normal">3078900+33900</f>
        <v>3112800</v>
      </c>
      <c r="C13" s="252" t="n">
        <v>1539500</v>
      </c>
      <c r="D13" s="252" t="n">
        <v>1539500</v>
      </c>
      <c r="E13" s="254" t="n"/>
      <c r="F13" s="103" t="n"/>
    </row>
    <row ht="14.25" outlineLevel="0" r="14">
      <c r="A14" s="250" t="s">
        <v>1796</v>
      </c>
      <c r="B14" s="251" t="n">
        <f aca="false" ca="false" dt2D="false" dtr="false" t="normal">5676300+100000+220000</f>
        <v>5996300</v>
      </c>
      <c r="C14" s="252" t="n">
        <v>2838200</v>
      </c>
      <c r="D14" s="252" t="n">
        <v>2838200</v>
      </c>
      <c r="E14" s="180" t="n"/>
      <c r="F14" s="103" t="n"/>
    </row>
    <row ht="28.5" outlineLevel="0" r="15">
      <c r="A15" s="250" t="s">
        <v>1797</v>
      </c>
      <c r="B15" s="251" t="n">
        <f aca="false" ca="false" dt2D="false" dtr="false" t="normal">65000</f>
        <v>65000</v>
      </c>
      <c r="C15" s="252" t="n"/>
      <c r="D15" s="252" t="n"/>
      <c r="E15" s="180" t="n"/>
      <c r="F15" s="103" t="n"/>
    </row>
    <row ht="28.5" outlineLevel="0" r="16">
      <c r="A16" s="250" t="s">
        <v>1798</v>
      </c>
      <c r="B16" s="251" t="n">
        <f aca="false" ca="false" dt2D="false" dtr="false" t="normal">3187900+100000+251000</f>
        <v>3538900</v>
      </c>
      <c r="C16" s="252" t="n">
        <v>1594000</v>
      </c>
      <c r="D16" s="252" t="n">
        <v>1594000</v>
      </c>
      <c r="E16" s="180" t="n"/>
      <c r="F16" s="103" t="n"/>
    </row>
    <row ht="28.5" outlineLevel="0" r="17">
      <c r="A17" s="250" t="s">
        <v>1799</v>
      </c>
      <c r="B17" s="251" t="n">
        <f aca="false" ca="false" dt2D="false" dtr="false" t="normal">595900+51540+140000</f>
        <v>787440</v>
      </c>
      <c r="C17" s="252" t="n">
        <v>298000</v>
      </c>
      <c r="D17" s="252" t="n">
        <v>298000</v>
      </c>
      <c r="E17" s="180" t="n"/>
      <c r="F17" s="103" t="n"/>
    </row>
    <row customHeight="true" ht="25.5" outlineLevel="0" r="18">
      <c r="A18" s="250" t="s">
        <v>1800</v>
      </c>
      <c r="B18" s="251" t="n">
        <v>101540</v>
      </c>
      <c r="C18" s="252" t="n"/>
      <c r="D18" s="252" t="n"/>
      <c r="E18" s="180" t="n"/>
      <c r="F18" s="103" t="n"/>
    </row>
    <row ht="14.25" outlineLevel="0" r="19">
      <c r="A19" s="250" t="s">
        <v>1801</v>
      </c>
      <c r="B19" s="251" t="n">
        <f aca="false" ca="false" dt2D="false" dtr="false" t="normal">4417600+200000+101540</f>
        <v>4719140</v>
      </c>
      <c r="C19" s="252" t="n">
        <v>2208800</v>
      </c>
      <c r="D19" s="252" t="n">
        <v>2208800</v>
      </c>
      <c r="E19" s="180" t="n"/>
      <c r="F19" s="103" t="n"/>
    </row>
    <row ht="28.5" outlineLevel="0" r="20">
      <c r="A20" s="250" t="s">
        <v>1802</v>
      </c>
      <c r="B20" s="251" t="n">
        <f aca="false" ca="false" dt2D="false" dtr="false" t="normal">740100+1213903+2500</f>
        <v>1956503</v>
      </c>
      <c r="C20" s="252" t="n"/>
      <c r="D20" s="252" t="n"/>
      <c r="E20" s="180" t="n"/>
      <c r="F20" s="103" t="n"/>
    </row>
    <row ht="28.5" outlineLevel="0" r="21">
      <c r="A21" s="250" t="s">
        <v>1803</v>
      </c>
      <c r="B21" s="251" t="n">
        <f aca="false" ca="false" dt2D="false" dtr="false" t="normal">76100</f>
        <v>76100</v>
      </c>
      <c r="C21" s="252" t="n"/>
      <c r="D21" s="252" t="n"/>
      <c r="E21" s="180" t="n"/>
      <c r="F21" s="103" t="n"/>
    </row>
    <row ht="28.5" outlineLevel="0" r="22">
      <c r="A22" s="250" t="s">
        <v>1804</v>
      </c>
      <c r="B22" s="251" t="n">
        <v>2956200</v>
      </c>
      <c r="C22" s="252" t="n">
        <v>1478100</v>
      </c>
      <c r="D22" s="252" t="n">
        <v>1478100</v>
      </c>
      <c r="E22" s="180" t="n"/>
      <c r="F22" s="103" t="n"/>
    </row>
    <row ht="14.25" outlineLevel="0" r="23">
      <c r="A23" s="250" t="s">
        <v>1805</v>
      </c>
      <c r="B23" s="251" t="n">
        <f aca="false" ca="false" dt2D="false" dtr="false" t="normal">1535000+200000+75500</f>
        <v>1810500</v>
      </c>
      <c r="C23" s="252" t="n">
        <v>767500</v>
      </c>
      <c r="D23" s="252" t="n">
        <v>767500</v>
      </c>
      <c r="E23" s="180" t="n"/>
      <c r="F23" s="103" t="n"/>
    </row>
    <row ht="14.25" outlineLevel="0" r="24">
      <c r="A24" s="250" t="s">
        <v>1806</v>
      </c>
      <c r="B24" s="251" t="n">
        <f aca="false" ca="false" dt2D="false" dtr="false" t="normal">4252200+150000+123000</f>
        <v>4525200</v>
      </c>
      <c r="C24" s="252" t="n">
        <v>2130700</v>
      </c>
      <c r="D24" s="252" t="n">
        <v>2130700</v>
      </c>
      <c r="E24" s="180" t="n"/>
      <c r="F24" s="103" t="n"/>
    </row>
  </sheetData>
  <mergeCells count="3">
    <mergeCell ref="A2:D2"/>
    <mergeCell ref="A3:D3"/>
    <mergeCell ref="A1:D1"/>
  </mergeCells>
  <pageMargins bottom="0.748031497001648" footer="0.31496062874794" header="0.31496062874794" left="0.708661377429962" right="0.118110232055187" top="0.748031497001648"/>
  <pageSetup fitToHeight="0" fitToWidth="0" orientation="portrait" paperHeight="297mm" paperSize="9" paperWidth="210mm" scale="100"/>
</worksheet>
</file>

<file path=xl/worksheets/sheet15.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sheetPr>
  <dimension ref="A1:I28"/>
  <sheetViews>
    <sheetView showZeros="true" workbookViewId="0"/>
  </sheetViews>
  <sheetFormatPr baseColWidth="8" customHeight="false" defaultColWidth="9.01743714249899" defaultRowHeight="12.75" zeroHeight="false"/>
  <cols>
    <col customWidth="true" max="1" min="1" outlineLevel="0" width="35.7961432478926"/>
    <col customWidth="true" max="2" min="2" outlineLevel="0" width="16.0656824916555"/>
    <col customWidth="true" max="3" min="3" outlineLevel="0" width="17.3335180628036"/>
    <col customWidth="true" max="4" min="4" outlineLevel="0" width="16.2044122938477"/>
    <col customWidth="true" max="5" min="5" outlineLevel="0" width="16.6283075583281"/>
    <col customWidth="true" max="6" min="6" outlineLevel="0" width="15.2178892560359"/>
    <col customWidth="true" max="8" min="8" outlineLevel="0" width="14.0926364160317"/>
    <col customWidth="true" max="9" min="9" outlineLevel="0" width="11.8382764537423"/>
  </cols>
  <sheetData>
    <row customHeight="true" ht="60.75" outlineLevel="0" r="1">
      <c r="A1" s="2" t="str">
        <f aca="false" ca="false" dt2D="false" dtr="false" t="normal">"Приложение №"&amp;Н2Дороги&amp;"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2" t="s"/>
      <c r="C1" s="2" t="s"/>
      <c r="D1" s="2" t="s"/>
      <c r="E1" s="2" t="s"/>
    </row>
    <row customHeight="true" ht="56.25" outlineLevel="0" r="2">
      <c r="A2" s="2" t="str">
        <f aca="false" ca="false" dt2D="false" dtr="false" t="normal">"Приложение №"&amp;Н1Дороги&amp;" к решению
Богучанского районного Совета депутатов
от "&amp;Р1дата&amp;" года №"&amp;Р1номер</f>
        <v>Приложение №15 к решению
Богучанского районного Совета депутатов
от 22.12.2021 года №18/1-133</v>
      </c>
      <c r="B2" s="2" t="s"/>
      <c r="C2" s="2" t="s"/>
      <c r="D2" s="2" t="s"/>
      <c r="E2" s="2" t="s"/>
    </row>
    <row customHeight="true" ht="100.5" outlineLevel="0" r="3">
      <c r="A3" s="149" t="s">
        <v>1810</v>
      </c>
      <c r="B3" s="150" t="s"/>
      <c r="C3" s="150" t="s"/>
      <c r="D3" s="150" t="s"/>
      <c r="E3" s="151" t="s"/>
    </row>
    <row customHeight="true" ht="16.5" outlineLevel="0" r="4">
      <c r="A4" s="202" t="n"/>
      <c r="B4" s="255" t="s">
        <v>0</v>
      </c>
      <c r="C4" s="256" t="s"/>
      <c r="D4" s="256" t="s"/>
      <c r="E4" s="257" t="s"/>
    </row>
    <row outlineLevel="0" r="5">
      <c r="A5" s="153" t="s">
        <v>1768</v>
      </c>
      <c r="B5" s="153" t="s">
        <v>453</v>
      </c>
      <c r="C5" s="155" t="s"/>
      <c r="D5" s="153" t="s">
        <v>454</v>
      </c>
      <c r="E5" s="153" t="s">
        <v>5</v>
      </c>
      <c r="H5" s="258" t="s">
        <v>1694</v>
      </c>
      <c r="I5" s="103" t="s">
        <v>1770</v>
      </c>
    </row>
    <row customHeight="true" ht="81.75" outlineLevel="0" r="6">
      <c r="A6" s="153" t="n"/>
      <c r="B6" s="153" t="s">
        <v>1811</v>
      </c>
      <c r="C6" s="153" t="s">
        <v>1812</v>
      </c>
      <c r="D6" s="153" t="s">
        <v>1811</v>
      </c>
      <c r="E6" s="153" t="s">
        <v>1811</v>
      </c>
      <c r="H6" s="258" t="n"/>
      <c r="I6" s="103" t="n"/>
    </row>
    <row outlineLevel="0" r="7">
      <c r="A7" s="259" t="s">
        <v>850</v>
      </c>
      <c r="B7" s="260" t="n">
        <f aca="false" ca="false" dt2D="false" dtr="false" t="normal">SUM(B8:B25)</f>
        <v>4874750</v>
      </c>
      <c r="C7" s="260" t="n">
        <f aca="false" ca="false" dt2D="false" dtr="false" t="normal">SUM(C8:C25)</f>
        <v>10206400</v>
      </c>
      <c r="D7" s="260" t="n">
        <f aca="false" ca="false" dt2D="false" dtr="false" t="normal">SUM(D8:D25)</f>
        <v>4874750</v>
      </c>
      <c r="E7" s="260" t="n">
        <f aca="false" ca="false" dt2D="false" dtr="false" t="normal">SUM(E8:E25)</f>
        <v>4874750</v>
      </c>
      <c r="H7" s="249" t="n">
        <f aca="false" ca="true" dt2D="false" dtr="false" t="normal">SUMIF(РзПз, "040909100Ч0030", СумВед)-B7</f>
        <v>0</v>
      </c>
      <c r="I7" s="103" t="n">
        <v>2022</v>
      </c>
    </row>
    <row outlineLevel="0" r="8">
      <c r="A8" s="261" t="s">
        <v>1809</v>
      </c>
      <c r="B8" s="262" t="n">
        <v>271538</v>
      </c>
      <c r="C8" s="262" t="n">
        <v>568527</v>
      </c>
      <c r="D8" s="262" t="n">
        <v>271538</v>
      </c>
      <c r="E8" s="262" t="n">
        <v>271538</v>
      </c>
      <c r="F8" s="263" t="n"/>
      <c r="H8" s="249" t="n">
        <f aca="false" ca="true" dt2D="false" dtr="false" t="normal">SUMIF(РзПзПлПер, "040909100Ч0030", СумВед14)-D7</f>
        <v>0</v>
      </c>
      <c r="I8" s="103" t="n">
        <v>2023</v>
      </c>
    </row>
    <row ht="25.5" outlineLevel="0" r="9">
      <c r="A9" s="261" t="s">
        <v>1790</v>
      </c>
      <c r="B9" s="262" t="n">
        <v>122945</v>
      </c>
      <c r="C9" s="262" t="n">
        <v>257413</v>
      </c>
      <c r="D9" s="262" t="n">
        <v>122945</v>
      </c>
      <c r="E9" s="262" t="n">
        <v>122945</v>
      </c>
      <c r="F9" s="263" t="n"/>
      <c r="H9" s="264" t="n">
        <f aca="false" ca="true" dt2D="false" dtr="false" t="normal">SUMIF(РзПзПлПер, "040909100Ч0030", СумВед15)-E7</f>
        <v>0</v>
      </c>
      <c r="I9" s="103" t="n">
        <v>2024</v>
      </c>
    </row>
    <row ht="25.5" outlineLevel="0" r="10">
      <c r="A10" s="261" t="s">
        <v>1791</v>
      </c>
      <c r="B10" s="262" t="n">
        <v>83532</v>
      </c>
      <c r="C10" s="262" t="n">
        <v>174893</v>
      </c>
      <c r="D10" s="262" t="n">
        <v>83532</v>
      </c>
      <c r="E10" s="262" t="n">
        <v>83532</v>
      </c>
      <c r="F10" s="263" t="n"/>
    </row>
    <row ht="25.5" outlineLevel="0" r="11">
      <c r="A11" s="261" t="s">
        <v>1792</v>
      </c>
      <c r="B11" s="262" t="n">
        <v>1270467</v>
      </c>
      <c r="C11" s="262" t="n">
        <v>2660012</v>
      </c>
      <c r="D11" s="262" t="n">
        <v>1270467</v>
      </c>
      <c r="E11" s="262" t="n">
        <v>1270467</v>
      </c>
      <c r="F11" s="263" t="n"/>
    </row>
    <row ht="25.5" outlineLevel="0" r="12">
      <c r="A12" s="261" t="s">
        <v>1793</v>
      </c>
      <c r="B12" s="262" t="n">
        <v>75131</v>
      </c>
      <c r="C12" s="262" t="n">
        <v>157304</v>
      </c>
      <c r="D12" s="262" t="n">
        <v>75131</v>
      </c>
      <c r="E12" s="262" t="n">
        <v>75131</v>
      </c>
      <c r="F12" s="263" t="n"/>
    </row>
    <row ht="25.5" outlineLevel="0" r="13">
      <c r="A13" s="134" t="s">
        <v>1794</v>
      </c>
      <c r="B13" s="262" t="n">
        <v>342741</v>
      </c>
      <c r="C13" s="262" t="n">
        <v>717606</v>
      </c>
      <c r="D13" s="262" t="n">
        <v>342741</v>
      </c>
      <c r="E13" s="262" t="n">
        <v>342741</v>
      </c>
      <c r="F13" s="263" t="n"/>
    </row>
    <row ht="25.5" outlineLevel="0" r="14">
      <c r="A14" s="261" t="s">
        <v>1795</v>
      </c>
      <c r="B14" s="262" t="n">
        <v>231939</v>
      </c>
      <c r="C14" s="262" t="n">
        <v>485618</v>
      </c>
      <c r="D14" s="262" t="n">
        <v>231939</v>
      </c>
      <c r="E14" s="262" t="n">
        <v>231939</v>
      </c>
      <c r="F14" s="263" t="n"/>
    </row>
    <row outlineLevel="0" r="15">
      <c r="A15" s="261" t="s">
        <v>1796</v>
      </c>
      <c r="B15" s="262" t="n">
        <v>203602</v>
      </c>
      <c r="C15" s="262" t="n">
        <v>426286</v>
      </c>
      <c r="D15" s="262" t="n">
        <v>203602</v>
      </c>
      <c r="E15" s="262" t="n">
        <v>203602</v>
      </c>
      <c r="F15" s="263" t="n"/>
    </row>
    <row ht="25.5" outlineLevel="0" r="16">
      <c r="A16" s="261" t="s">
        <v>1797</v>
      </c>
      <c r="B16" s="262" t="n">
        <v>76786</v>
      </c>
      <c r="C16" s="262" t="n">
        <v>160771</v>
      </c>
      <c r="D16" s="262" t="n">
        <v>76786</v>
      </c>
      <c r="E16" s="262" t="n">
        <v>76786</v>
      </c>
      <c r="F16" s="263" t="n"/>
    </row>
    <row ht="25.5" outlineLevel="0" r="17">
      <c r="A17" s="261" t="s">
        <v>1798</v>
      </c>
      <c r="B17" s="262" t="n">
        <v>131324</v>
      </c>
      <c r="C17" s="262" t="n">
        <v>274954</v>
      </c>
      <c r="D17" s="262" t="n">
        <v>131324</v>
      </c>
      <c r="E17" s="262" t="n">
        <v>131324</v>
      </c>
      <c r="F17" s="263" t="n"/>
    </row>
    <row ht="25.5" outlineLevel="0" r="18">
      <c r="A18" s="261" t="s">
        <v>1799</v>
      </c>
      <c r="B18" s="262" t="n">
        <v>448972</v>
      </c>
      <c r="C18" s="138" t="n">
        <v>940027</v>
      </c>
      <c r="D18" s="262" t="n">
        <v>448972</v>
      </c>
      <c r="E18" s="262" t="n">
        <v>448972</v>
      </c>
      <c r="F18" s="263" t="n"/>
    </row>
    <row ht="25.5" outlineLevel="0" r="19">
      <c r="A19" s="261" t="s">
        <v>1800</v>
      </c>
      <c r="B19" s="265" t="n">
        <v>146171</v>
      </c>
      <c r="C19" s="138" t="n">
        <v>306044</v>
      </c>
      <c r="D19" s="265" t="n">
        <v>146171</v>
      </c>
      <c r="E19" s="265" t="n">
        <v>146171</v>
      </c>
      <c r="F19" s="263" t="n"/>
    </row>
    <row ht="25.5" outlineLevel="0" r="20">
      <c r="A20" s="261" t="s">
        <v>1801</v>
      </c>
      <c r="B20" s="262" t="n">
        <v>276018</v>
      </c>
      <c r="C20" s="138" t="n">
        <v>577907</v>
      </c>
      <c r="D20" s="262" t="n">
        <v>276018</v>
      </c>
      <c r="E20" s="262" t="n">
        <v>276018</v>
      </c>
      <c r="F20" s="263" t="n"/>
    </row>
    <row ht="25.5" outlineLevel="0" r="21">
      <c r="A21" s="261" t="s">
        <v>1802</v>
      </c>
      <c r="B21" s="262" t="n">
        <v>568599</v>
      </c>
      <c r="C21" s="138" t="n">
        <v>1190491</v>
      </c>
      <c r="D21" s="262" t="n">
        <v>568599</v>
      </c>
      <c r="E21" s="262" t="n">
        <v>568599</v>
      </c>
      <c r="F21" s="263" t="n"/>
    </row>
    <row ht="25.5" outlineLevel="0" r="22">
      <c r="A22" s="261" t="s">
        <v>1803</v>
      </c>
      <c r="B22" s="262" t="n">
        <v>93124</v>
      </c>
      <c r="C22" s="266" t="n">
        <v>194976</v>
      </c>
      <c r="D22" s="262" t="n">
        <v>93124</v>
      </c>
      <c r="E22" s="262" t="n">
        <v>93124</v>
      </c>
      <c r="F22" s="263" t="n"/>
    </row>
    <row ht="25.5" outlineLevel="0" r="23">
      <c r="A23" s="261" t="s">
        <v>1804</v>
      </c>
      <c r="B23" s="262" t="n">
        <v>139042</v>
      </c>
      <c r="C23" s="266" t="n">
        <v>291116</v>
      </c>
      <c r="D23" s="262" t="n">
        <v>139042</v>
      </c>
      <c r="E23" s="262" t="n">
        <v>139042</v>
      </c>
      <c r="F23" s="263" t="n"/>
    </row>
    <row ht="25.5" outlineLevel="0" r="24">
      <c r="A24" s="261" t="s">
        <v>1805</v>
      </c>
      <c r="B24" s="262" t="n">
        <v>283094</v>
      </c>
      <c r="C24" s="266" t="n">
        <v>592722</v>
      </c>
      <c r="D24" s="262" t="n">
        <v>283094</v>
      </c>
      <c r="E24" s="262" t="n">
        <v>283094</v>
      </c>
      <c r="F24" s="263" t="n"/>
    </row>
    <row outlineLevel="0" r="25">
      <c r="A25" s="261" t="s">
        <v>1806</v>
      </c>
      <c r="B25" s="262" t="n">
        <v>109725</v>
      </c>
      <c r="C25" s="266" t="n">
        <v>229733</v>
      </c>
      <c r="D25" s="262" t="n">
        <v>109725</v>
      </c>
      <c r="E25" s="262" t="n">
        <v>109725</v>
      </c>
      <c r="F25" s="263" t="n"/>
    </row>
    <row outlineLevel="0" r="26">
      <c r="B26" s="0" t="s">
        <v>1813</v>
      </c>
    </row>
    <row ht="14.25" outlineLevel="0" r="27">
      <c r="D27" s="267" t="n"/>
    </row>
    <row outlineLevel="0" r="28">
      <c r="D28" s="268" t="n"/>
    </row>
  </sheetData>
  <mergeCells count="5">
    <mergeCell ref="B4:E4"/>
    <mergeCell ref="A1:E1"/>
    <mergeCell ref="A2:E2"/>
    <mergeCell ref="A3:E3"/>
    <mergeCell ref="B5:C5"/>
  </mergeCells>
  <pageMargins bottom="0.354330688714981" footer="0.31496062874794" header="0.31496062874794" left="0.708661377429962" right="0.118110232055187" top="0.354330688714981"/>
  <pageSetup fitToHeight="1" fitToWidth="1" orientation="portrait" paperHeight="297mm" paperSize="9" paperWidth="210mm" scale="90"/>
</worksheet>
</file>

<file path=xl/worksheets/sheet16.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sheetPr>
  <dimension ref="A1:G1048576"/>
  <sheetViews>
    <sheetView showZeros="true" workbookViewId="0"/>
  </sheetViews>
  <sheetFormatPr baseColWidth="8" customHeight="false" defaultColWidth="9.01743714249899" defaultRowHeight="12.75" zeroHeight="false"/>
  <cols>
    <col customWidth="true" max="1" min="1" outlineLevel="0" style="103" width="47.9157335883006"/>
    <col bestFit="true" customWidth="true" max="2" min="2" outlineLevel="0" style="103" width="14.7978455671778"/>
    <col customWidth="true" max="4" min="3" outlineLevel="0" style="103" width="14.7978455671778"/>
    <col customWidth="true" max="5" min="5" outlineLevel="0" style="103" width="9.01743714249899"/>
    <col customWidth="true" max="6" min="6" outlineLevel="0" style="103" width="12.4009028737443"/>
    <col customWidth="true" max="16384" min="7" outlineLevel="0" style="103" width="9.01743714249899"/>
  </cols>
  <sheetData>
    <row customHeight="true" ht="45.75" outlineLevel="0" r="1">
      <c r="A1" s="2" t="str">
        <f aca="false" ca="false" dt2D="false" dtr="false" t="normal">"Приложение №"&amp;Н2мол&amp;"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2" t="s"/>
      <c r="C1" s="2" t="s"/>
      <c r="D1" s="2" t="s"/>
    </row>
    <row customHeight="true" ht="45" outlineLevel="0" r="2">
      <c r="A2" s="2" t="str">
        <f aca="false" ca="false" dt2D="false" dtr="false" t="normal">"Приложение "&amp;Н1мол&amp;" к решению
Богучанского районного Совета депутатов
от "&amp;Р1дата&amp;" года №"&amp;Р1номер</f>
        <v>Приложение 14 к решению
Богучанского районного Совета депутатов
от 22.12.2021 года №18/1-133</v>
      </c>
      <c r="B2" s="2" t="s"/>
      <c r="C2" s="2" t="s"/>
      <c r="D2" s="2" t="s"/>
    </row>
    <row customHeight="true" ht="115.5" outlineLevel="0" r="3">
      <c r="A3" s="149" t="s">
        <v>1814</v>
      </c>
      <c r="B3" s="150" t="s"/>
      <c r="C3" s="150" t="s"/>
      <c r="D3" s="151" t="s"/>
    </row>
    <row outlineLevel="0" r="4">
      <c r="C4" s="105" t="n"/>
      <c r="D4" s="105" t="s">
        <v>0</v>
      </c>
    </row>
    <row outlineLevel="0" r="5">
      <c r="A5" s="153" t="s">
        <v>1768</v>
      </c>
      <c r="B5" s="153" t="s">
        <v>3</v>
      </c>
      <c r="C5" s="153" t="s">
        <v>454</v>
      </c>
      <c r="D5" s="153" t="s">
        <v>5</v>
      </c>
      <c r="F5" s="258" t="s">
        <v>1698</v>
      </c>
    </row>
    <row ht="15" outlineLevel="0" r="6">
      <c r="A6" s="269" t="s">
        <v>850</v>
      </c>
      <c r="B6" s="270" t="n">
        <f aca="false" ca="false" dt2D="false" dtr="false" t="normal">SUM(B7:B24)</f>
        <v>2500000</v>
      </c>
      <c r="C6" s="270" t="n">
        <f aca="false" ca="false" dt2D="false" dtr="false" t="normal">SUM(C7:C24)</f>
        <v>2500000</v>
      </c>
      <c r="D6" s="270" t="n">
        <f aca="false" ca="false" dt2D="false" dtr="false" t="normal">SUM(D7:D24)</f>
        <v>2500000</v>
      </c>
      <c r="E6" s="271" t="s">
        <v>1770</v>
      </c>
      <c r="F6" s="272" t="n">
        <f aca="false" ca="true" dt2D="false" dtr="false" t="normal">SUMIF(РзПз, "????"&amp;F$5, СумВед)-B6</f>
        <v>0</v>
      </c>
      <c r="G6" s="103" t="n">
        <v>2016</v>
      </c>
    </row>
    <row ht="14.25" outlineLevel="0" r="7">
      <c r="A7" s="250" t="s">
        <v>1809</v>
      </c>
      <c r="B7" s="273" t="n">
        <v>173610</v>
      </c>
      <c r="C7" s="273" t="n">
        <v>173610</v>
      </c>
      <c r="D7" s="273" t="n">
        <v>173610</v>
      </c>
      <c r="F7" s="272" t="n">
        <f aca="false" ca="true" dt2D="false" dtr="false" t="normal">SUMIF(РзПзПлПер, "????"&amp;F$5, СумВед14)-C6</f>
        <v>0</v>
      </c>
      <c r="G7" s="103" t="n">
        <v>2017</v>
      </c>
    </row>
    <row ht="14.25" outlineLevel="0" r="8">
      <c r="A8" s="250" t="s">
        <v>1790</v>
      </c>
      <c r="B8" s="273" t="n">
        <v>86805</v>
      </c>
      <c r="C8" s="273" t="n">
        <v>86805</v>
      </c>
      <c r="D8" s="273" t="n">
        <v>86805</v>
      </c>
      <c r="F8" s="272" t="n">
        <f aca="false" ca="true" dt2D="false" dtr="false" t="normal">SUMIF(РзПзПлПер, "????"&amp;F$5, СумВед15)-D6</f>
        <v>0</v>
      </c>
      <c r="G8" s="103" t="n">
        <v>2018</v>
      </c>
    </row>
    <row ht="14.25" outlineLevel="0" r="9">
      <c r="A9" s="250" t="s">
        <v>1791</v>
      </c>
      <c r="B9" s="273" t="n">
        <f aca="false" ca="false" dt2D="false" dtr="false" t="normal">86805-86805</f>
        <v>0</v>
      </c>
      <c r="C9" s="273" t="n">
        <v>86805</v>
      </c>
      <c r="D9" s="273" t="n">
        <v>86805</v>
      </c>
      <c r="F9" s="274" t="n"/>
    </row>
    <row ht="14.25" outlineLevel="0" r="10">
      <c r="A10" s="250" t="s">
        <v>1792</v>
      </c>
      <c r="B10" s="273" t="n">
        <v>86821</v>
      </c>
      <c r="C10" s="273" t="n">
        <v>86821</v>
      </c>
      <c r="D10" s="273" t="n">
        <v>86821</v>
      </c>
    </row>
    <row ht="14.25" outlineLevel="0" r="11">
      <c r="A11" s="250" t="s">
        <v>1793</v>
      </c>
      <c r="B11" s="273" t="n">
        <v>86805</v>
      </c>
      <c r="C11" s="273" t="n">
        <v>86805</v>
      </c>
      <c r="D11" s="273" t="n">
        <v>86805</v>
      </c>
    </row>
    <row customHeight="true" ht="15" outlineLevel="0" r="12">
      <c r="A12" s="243" t="s">
        <v>1794</v>
      </c>
      <c r="B12" s="273" t="n">
        <v>277776</v>
      </c>
      <c r="C12" s="273" t="n">
        <v>277776</v>
      </c>
      <c r="D12" s="273" t="n">
        <v>277776</v>
      </c>
    </row>
    <row ht="14.25" outlineLevel="0" r="13">
      <c r="A13" s="250" t="s">
        <v>1795</v>
      </c>
      <c r="B13" s="273" t="n">
        <v>173610</v>
      </c>
      <c r="C13" s="273" t="n">
        <v>173610</v>
      </c>
      <c r="D13" s="273" t="n">
        <v>173610</v>
      </c>
    </row>
    <row ht="14.25" outlineLevel="0" r="14">
      <c r="A14" s="250" t="s">
        <v>1796</v>
      </c>
      <c r="B14" s="273" t="n">
        <v>173610</v>
      </c>
      <c r="C14" s="273" t="n">
        <v>173610</v>
      </c>
      <c r="D14" s="273" t="n">
        <v>173610</v>
      </c>
    </row>
    <row ht="14.25" outlineLevel="0" r="15">
      <c r="A15" s="250" t="s">
        <v>1797</v>
      </c>
      <c r="B15" s="273" t="n">
        <v>86805</v>
      </c>
      <c r="C15" s="273" t="n">
        <v>86805</v>
      </c>
      <c r="D15" s="273" t="n">
        <v>86805</v>
      </c>
    </row>
    <row ht="14.25" outlineLevel="0" r="16">
      <c r="A16" s="250" t="s">
        <v>1798</v>
      </c>
      <c r="B16" s="273" t="n">
        <v>173610</v>
      </c>
      <c r="C16" s="273" t="n">
        <v>173610</v>
      </c>
      <c r="D16" s="273" t="n">
        <v>173610</v>
      </c>
    </row>
    <row ht="14.25" outlineLevel="0" r="17">
      <c r="A17" s="250" t="s">
        <v>1799</v>
      </c>
      <c r="B17" s="273" t="n">
        <v>138888</v>
      </c>
      <c r="C17" s="273" t="n">
        <v>138888</v>
      </c>
      <c r="D17" s="273" t="n">
        <v>138888</v>
      </c>
    </row>
    <row ht="14.25" outlineLevel="0" r="18">
      <c r="A18" s="250" t="s">
        <v>1800</v>
      </c>
      <c r="B18" s="273" t="n">
        <f aca="false" ca="false" dt2D="false" dtr="false" t="normal">86805+86805</f>
        <v>173610</v>
      </c>
      <c r="C18" s="273" t="n">
        <v>86805</v>
      </c>
      <c r="D18" s="273" t="n">
        <v>86805</v>
      </c>
    </row>
    <row ht="14.25" outlineLevel="0" r="19">
      <c r="A19" s="250" t="s">
        <v>1801</v>
      </c>
      <c r="B19" s="273" t="n">
        <v>173610</v>
      </c>
      <c r="C19" s="273" t="n">
        <v>173610</v>
      </c>
      <c r="D19" s="273" t="n">
        <v>173610</v>
      </c>
    </row>
    <row ht="14.25" outlineLevel="0" r="20">
      <c r="A20" s="250" t="s">
        <v>1802</v>
      </c>
      <c r="B20" s="273" t="n">
        <v>173610</v>
      </c>
      <c r="C20" s="273" t="n">
        <v>173610</v>
      </c>
      <c r="D20" s="273" t="n">
        <v>173610</v>
      </c>
    </row>
    <row ht="14.25" outlineLevel="0" r="21">
      <c r="A21" s="250" t="s">
        <v>1803</v>
      </c>
      <c r="B21" s="273" t="n">
        <v>86805</v>
      </c>
      <c r="C21" s="273" t="n">
        <v>86805</v>
      </c>
      <c r="D21" s="273" t="n">
        <v>86805</v>
      </c>
    </row>
    <row ht="14.25" outlineLevel="0" r="22">
      <c r="A22" s="250" t="s">
        <v>1804</v>
      </c>
      <c r="B22" s="273" t="n">
        <v>121527</v>
      </c>
      <c r="C22" s="273" t="n">
        <v>121527</v>
      </c>
      <c r="D22" s="273" t="n">
        <v>121527</v>
      </c>
    </row>
    <row ht="14.25" outlineLevel="0" r="23">
      <c r="A23" s="250" t="s">
        <v>1805</v>
      </c>
      <c r="B23" s="273" t="n">
        <v>173610</v>
      </c>
      <c r="C23" s="273" t="n">
        <v>173610</v>
      </c>
      <c r="D23" s="273" t="n">
        <v>173610</v>
      </c>
    </row>
    <row ht="14.25" outlineLevel="0" r="24">
      <c r="A24" s="250" t="s">
        <v>1806</v>
      </c>
      <c r="B24" s="273" t="n">
        <v>138888</v>
      </c>
      <c r="C24" s="273" t="n">
        <v>138888</v>
      </c>
      <c r="D24" s="273" t="n">
        <v>138888</v>
      </c>
    </row>
  </sheetData>
  <mergeCells count="3">
    <mergeCell ref="A3:D3"/>
    <mergeCell ref="A2:D2"/>
    <mergeCell ref="A1:D1"/>
  </mergeCells>
  <pageMargins bottom="0.748031497001648" footer="0.31496062874794" header="0.31496062874794" left="0.787401556968689" right="0.236220464110374" top="0.748031497001648"/>
  <pageSetup fitToHeight="0" fitToWidth="0" orientation="portrait" paperHeight="297mm" paperSize="9" paperWidth="210mm" scale="100"/>
</worksheet>
</file>

<file path=xl/worksheets/sheet17.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sheetPr>
  <dimension ref="A1:F48"/>
  <sheetViews>
    <sheetView showZeros="true" workbookViewId="0"/>
  </sheetViews>
  <sheetFormatPr baseColWidth="8" customHeight="false" defaultColWidth="9.01743714249899" defaultRowHeight="12.75" zeroHeight="false"/>
  <cols>
    <col customWidth="true" max="1" min="1" outlineLevel="0" width="5.49524160906135"/>
    <col customWidth="true" max="2" min="2" outlineLevel="0" width="58.0622778530849"/>
    <col customWidth="true" max="3" min="3" outlineLevel="0" style="0" width="14.7978455671778"/>
    <col customWidth="true" max="4" min="4" outlineLevel="0" style="0" width="16.3469950249918"/>
    <col customWidth="true" max="5" min="5" outlineLevel="0" style="0" width="16.7708916428015"/>
    <col customWidth="true" max="6" min="6" outlineLevel="0" style="0" width="17.7574146806134"/>
  </cols>
  <sheetData>
    <row customHeight="true" ht="48" outlineLevel="0" r="1">
      <c r="B1" s="2" t="str">
        <f aca="false" ca="false" dt2D="false" dtr="false" t="normal">"Приложение №"&amp;Н2софин&amp;"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C1" s="2" t="s"/>
      <c r="D1" s="2" t="s"/>
      <c r="E1" s="2" t="s"/>
      <c r="F1" s="2" t="s"/>
    </row>
    <row customHeight="true" ht="45.75" outlineLevel="0" r="2">
      <c r="B2" s="2" t="str">
        <f aca="false" ca="false" dt2D="false" dtr="false" t="normal">"Приложение "&amp;Н1софин&amp;" к решению
Богучанского районного Совета депутатов
от "&amp;Р1дата&amp;" года №"&amp;Р1номер</f>
        <v>Приложение 19 к решению
Богучанского районного Совета депутатов
от 22.12.2021 года №18/1-133</v>
      </c>
      <c r="C2" s="2" t="s"/>
      <c r="D2" s="2" t="s"/>
      <c r="E2" s="2" t="s"/>
      <c r="F2" s="2" t="s"/>
    </row>
    <row customHeight="true" ht="35.25" outlineLevel="0" r="3">
      <c r="B3" s="3" t="str">
        <f aca="false" ca="false" dt2D="false" dtr="false" t="normal">"Долевое финансирование мероприятий выделенных из
 краевого бюджета на  "&amp;год&amp;" год и плановый период "&amp;ПлПер&amp;" годов"</f>
        <v>Долевое финансирование мероприятий выделенных из
 краевого бюджета на  2022 год и плановый период 2023-2024 годов</v>
      </c>
      <c r="C3" s="4" t="s"/>
      <c r="D3" s="4" t="s"/>
      <c r="E3" s="4" t="s"/>
      <c r="F3" s="5" t="s"/>
    </row>
    <row ht="20.25" outlineLevel="0" r="4">
      <c r="B4" s="202" t="n"/>
      <c r="C4" s="202" t="n"/>
      <c r="D4" s="202" t="n"/>
      <c r="E4" s="255" t="s">
        <v>0</v>
      </c>
      <c r="F4" s="257" t="s"/>
    </row>
    <row customHeight="true" ht="22.5" outlineLevel="0" r="5">
      <c r="A5" s="242" t="n"/>
      <c r="B5" s="205" t="s">
        <v>1768</v>
      </c>
      <c r="C5" s="205" t="s">
        <v>848</v>
      </c>
      <c r="D5" s="205" t="s">
        <v>3</v>
      </c>
      <c r="E5" s="205" t="s">
        <v>454</v>
      </c>
      <c r="F5" s="205" t="s">
        <v>5</v>
      </c>
    </row>
    <row customHeight="true" ht="27.75" outlineLevel="0" r="6">
      <c r="A6" s="242" t="n"/>
      <c r="B6" s="247" t="s">
        <v>850</v>
      </c>
      <c r="C6" s="269" t="n"/>
      <c r="D6" s="275" t="n">
        <f aca="false" ca="false" dt2D="false" dtr="false" t="normal">SUM(D7:D48)</f>
        <v>11026782.67</v>
      </c>
      <c r="E6" s="275" t="n">
        <f aca="false" ca="false" dt2D="false" dtr="false" t="normal">SUM(E7:E48)</f>
        <v>2043692.14</v>
      </c>
      <c r="F6" s="275" t="n">
        <f aca="false" ca="false" dt2D="false" dtr="false" t="normal">SUM(F7:F48)</f>
        <v>1933192.14</v>
      </c>
    </row>
    <row customFormat="true" ht="142.5" outlineLevel="0" r="7" s="0">
      <c r="A7" s="276" t="n">
        <v>1</v>
      </c>
      <c r="B7" s="277" t="s">
        <v>996</v>
      </c>
      <c r="C7" s="278" t="s">
        <v>997</v>
      </c>
      <c r="D7" s="279" t="n">
        <v>140.14</v>
      </c>
      <c r="E7" s="279" t="n">
        <v>140.14</v>
      </c>
      <c r="F7" s="279" t="n">
        <v>140.14</v>
      </c>
    </row>
    <row customFormat="true" ht="85.5" outlineLevel="0" r="8" s="0">
      <c r="A8" s="276" t="n">
        <v>2</v>
      </c>
      <c r="B8" s="280" t="s">
        <v>1006</v>
      </c>
      <c r="C8" s="278" t="s">
        <v>1007</v>
      </c>
      <c r="D8" s="279" t="n">
        <v>448</v>
      </c>
      <c r="E8" s="279" t="n">
        <v>448</v>
      </c>
      <c r="F8" s="279" t="n">
        <v>448</v>
      </c>
    </row>
    <row customFormat="true" ht="71.25" outlineLevel="0" r="9" s="0">
      <c r="A9" s="276" t="n">
        <v>3</v>
      </c>
      <c r="B9" s="281" t="s">
        <v>1738</v>
      </c>
      <c r="C9" s="278" t="s">
        <v>1739</v>
      </c>
      <c r="D9" s="279" t="n"/>
      <c r="E9" s="279" t="n">
        <v>26250</v>
      </c>
      <c r="F9" s="279" t="n">
        <v>26250</v>
      </c>
    </row>
    <row customFormat="true" ht="128.25" outlineLevel="0" r="10" s="0">
      <c r="A10" s="276" t="n">
        <v>4</v>
      </c>
      <c r="B10" s="277" t="s">
        <v>1053</v>
      </c>
      <c r="C10" s="278" t="s">
        <v>1054</v>
      </c>
      <c r="D10" s="279" t="n">
        <v>96158</v>
      </c>
      <c r="E10" s="279" t="n">
        <v>750000</v>
      </c>
      <c r="F10" s="279" t="n">
        <v>750000</v>
      </c>
    </row>
    <row customFormat="true" ht="85.5" outlineLevel="0" r="11" s="0">
      <c r="A11" s="276" t="n">
        <v>5</v>
      </c>
      <c r="B11" s="280" t="s">
        <v>1815</v>
      </c>
      <c r="C11" s="282" t="s">
        <v>1514</v>
      </c>
      <c r="D11" s="283" t="n">
        <v>203057.77</v>
      </c>
      <c r="E11" s="283" t="n">
        <v>764000</v>
      </c>
      <c r="F11" s="283" t="n">
        <v>764000</v>
      </c>
    </row>
    <row customFormat="true" ht="185.25" outlineLevel="0" r="12" s="0">
      <c r="A12" s="276" t="n">
        <v>6</v>
      </c>
      <c r="B12" s="280" t="s">
        <v>1572</v>
      </c>
      <c r="C12" s="282" t="s">
        <v>1573</v>
      </c>
      <c r="D12" s="279" t="n">
        <v>360</v>
      </c>
      <c r="E12" s="279" t="n">
        <v>360</v>
      </c>
      <c r="F12" s="279" t="n">
        <v>360</v>
      </c>
    </row>
    <row customFormat="true" hidden="true" ht="142.5" outlineLevel="0" r="13" s="0">
      <c r="A13" s="276" t="n"/>
      <c r="B13" s="277" t="s">
        <v>1816</v>
      </c>
      <c r="C13" s="284" t="s">
        <v>1817</v>
      </c>
      <c r="D13" s="279" t="n"/>
      <c r="E13" s="279" t="n">
        <v>0</v>
      </c>
      <c r="F13" s="279" t="n">
        <v>0</v>
      </c>
    </row>
    <row customFormat="true" ht="71.25" outlineLevel="0" r="14" s="0">
      <c r="A14" s="276" t="n">
        <v>7</v>
      </c>
      <c r="B14" s="277" t="s">
        <v>1283</v>
      </c>
      <c r="C14" s="278" t="s">
        <v>1284</v>
      </c>
      <c r="D14" s="279" t="n">
        <v>300900</v>
      </c>
      <c r="E14" s="279" t="n">
        <v>206320</v>
      </c>
      <c r="F14" s="279" t="n">
        <v>206320</v>
      </c>
    </row>
    <row customFormat="true" hidden="true" ht="85.5" outlineLevel="0" r="15" s="0">
      <c r="A15" s="276" t="n"/>
      <c r="B15" s="277" t="s">
        <v>1435</v>
      </c>
      <c r="C15" s="278" t="s">
        <v>1436</v>
      </c>
      <c r="D15" s="285" t="n"/>
      <c r="E15" s="285" t="n"/>
      <c r="F15" s="285" t="n"/>
    </row>
    <row customFormat="true" ht="57" outlineLevel="0" r="16" s="0">
      <c r="A16" s="276" t="n">
        <v>8</v>
      </c>
      <c r="B16" s="277" t="s">
        <v>1818</v>
      </c>
      <c r="C16" s="278" t="s">
        <v>1349</v>
      </c>
      <c r="D16" s="279" t="n">
        <v>87850</v>
      </c>
      <c r="E16" s="279" t="n">
        <v>87850</v>
      </c>
      <c r="F16" s="279" t="n">
        <v>87850</v>
      </c>
    </row>
    <row customFormat="true" ht="99.75" outlineLevel="0" r="17" s="0">
      <c r="A17" s="276" t="n">
        <v>9</v>
      </c>
      <c r="B17" s="281" t="s">
        <v>1515</v>
      </c>
      <c r="C17" s="282" t="s">
        <v>1516</v>
      </c>
      <c r="D17" s="279" t="n">
        <v>30000</v>
      </c>
      <c r="E17" s="279" t="n">
        <v>0</v>
      </c>
      <c r="F17" s="279" t="n">
        <v>0</v>
      </c>
    </row>
    <row customFormat="true" ht="99.75" outlineLevel="0" r="18" s="0">
      <c r="A18" s="276" t="n">
        <v>10</v>
      </c>
      <c r="B18" s="281" t="s">
        <v>1515</v>
      </c>
      <c r="C18" s="282" t="s">
        <v>1819</v>
      </c>
      <c r="D18" s="283" t="n">
        <v>70200</v>
      </c>
      <c r="E18" s="283" t="n">
        <v>151900</v>
      </c>
      <c r="F18" s="283" t="n">
        <v>64900</v>
      </c>
    </row>
    <row customFormat="true" hidden="true" ht="228" outlineLevel="0" r="19" s="0">
      <c r="A19" s="276" t="n"/>
      <c r="B19" s="280" t="s">
        <v>1186</v>
      </c>
      <c r="C19" s="282" t="s">
        <v>1187</v>
      </c>
      <c r="D19" s="279" t="n"/>
      <c r="E19" s="279" t="n">
        <v>0</v>
      </c>
      <c r="F19" s="279" t="n">
        <v>0</v>
      </c>
    </row>
    <row customFormat="true" hidden="true" ht="85.5" outlineLevel="0" r="20" s="0">
      <c r="A20" s="276" t="n"/>
      <c r="B20" s="286" t="s">
        <v>1289</v>
      </c>
      <c r="C20" s="282" t="s">
        <v>1290</v>
      </c>
      <c r="D20" s="279" t="n"/>
      <c r="E20" s="279" t="n"/>
      <c r="F20" s="279" t="n"/>
    </row>
    <row customFormat="true" ht="85.5" outlineLevel="0" r="21" s="0">
      <c r="A21" s="276" t="n">
        <v>11</v>
      </c>
      <c r="B21" s="287" t="s">
        <v>1820</v>
      </c>
      <c r="C21" s="284" t="s">
        <v>1609</v>
      </c>
      <c r="D21" s="283" t="n">
        <v>34000</v>
      </c>
      <c r="E21" s="283" t="n">
        <v>33000</v>
      </c>
      <c r="F21" s="283" t="n">
        <v>9500</v>
      </c>
    </row>
    <row customFormat="true" ht="85.5" outlineLevel="0" r="22" s="0">
      <c r="A22" s="276" t="n">
        <v>12</v>
      </c>
      <c r="B22" s="281" t="s">
        <v>1207</v>
      </c>
      <c r="C22" s="278" t="s">
        <v>1208</v>
      </c>
      <c r="D22" s="279" t="n">
        <v>50000</v>
      </c>
      <c r="E22" s="279" t="n"/>
      <c r="F22" s="279" t="n"/>
    </row>
    <row customFormat="true" hidden="true" ht="85.5" outlineLevel="0" r="23" s="0">
      <c r="A23" s="276" t="n"/>
      <c r="B23" s="286" t="s">
        <v>1821</v>
      </c>
      <c r="C23" s="282" t="s">
        <v>1822</v>
      </c>
      <c r="D23" s="283" t="n"/>
      <c r="E23" s="283" t="n"/>
      <c r="F23" s="283" t="n"/>
    </row>
    <row customFormat="true" hidden="true" ht="71.25" outlineLevel="0" r="24" s="0">
      <c r="A24" s="276" t="n"/>
      <c r="B24" s="281" t="s">
        <v>1823</v>
      </c>
      <c r="C24" s="278" t="s">
        <v>1824</v>
      </c>
      <c r="D24" s="279" t="n"/>
      <c r="E24" s="279" t="n"/>
      <c r="F24" s="279" t="n"/>
    </row>
    <row customFormat="true" hidden="true" ht="99.75" outlineLevel="0" r="25" s="0">
      <c r="A25" s="276" t="n"/>
      <c r="B25" s="277" t="s">
        <v>1825</v>
      </c>
      <c r="C25" s="282" t="s">
        <v>1377</v>
      </c>
      <c r="D25" s="285" t="n"/>
      <c r="E25" s="279" t="n"/>
      <c r="F25" s="279" t="n"/>
    </row>
    <row customFormat="true" customHeight="true" hidden="true" ht="78.75" outlineLevel="0" r="26" s="0">
      <c r="A26" s="276" t="n"/>
      <c r="B26" s="288" t="s">
        <v>1229</v>
      </c>
      <c r="C26" s="284" t="s">
        <v>1230</v>
      </c>
      <c r="D26" s="283" t="n"/>
      <c r="E26" s="279" t="n"/>
      <c r="F26" s="279" t="n"/>
    </row>
    <row customFormat="true" customHeight="true" hidden="true" ht="102.75" outlineLevel="0" r="27" s="0">
      <c r="A27" s="276" t="n"/>
      <c r="B27" s="287" t="s">
        <v>1469</v>
      </c>
      <c r="C27" s="284" t="s">
        <v>1470</v>
      </c>
      <c r="D27" s="283" t="n"/>
      <c r="E27" s="279" t="n"/>
      <c r="F27" s="279" t="n"/>
    </row>
    <row customFormat="true" customHeight="true" hidden="true" ht="64.5" outlineLevel="0" r="28" s="0">
      <c r="A28" s="276" t="n"/>
      <c r="B28" s="286" t="s">
        <v>1826</v>
      </c>
      <c r="C28" s="8" t="s">
        <v>1827</v>
      </c>
      <c r="D28" s="289" t="n"/>
      <c r="E28" s="289" t="n"/>
      <c r="F28" s="289" t="n"/>
    </row>
    <row customFormat="true" hidden="true" ht="114" outlineLevel="0" r="29" s="0">
      <c r="A29" s="276" t="n"/>
      <c r="B29" s="286" t="s">
        <v>1372</v>
      </c>
      <c r="C29" s="8" t="s">
        <v>1828</v>
      </c>
      <c r="D29" s="289" t="n"/>
      <c r="E29" s="289" t="n"/>
      <c r="F29" s="289" t="n"/>
    </row>
    <row customFormat="true" hidden="true" ht="85.5" outlineLevel="0" r="30" s="0">
      <c r="A30" s="276" t="n"/>
      <c r="B30" s="286" t="s">
        <v>1524</v>
      </c>
      <c r="C30" s="8" t="s">
        <v>1525</v>
      </c>
      <c r="D30" s="289" t="n"/>
      <c r="E30" s="289" t="n"/>
      <c r="F30" s="289" t="n"/>
    </row>
    <row customFormat="true" hidden="true" ht="85.5" outlineLevel="0" r="31" s="0">
      <c r="A31" s="276" t="n"/>
      <c r="B31" s="281" t="s">
        <v>1829</v>
      </c>
      <c r="C31" s="8" t="s">
        <v>1830</v>
      </c>
      <c r="D31" s="289" t="n"/>
      <c r="E31" s="289" t="n"/>
      <c r="F31" s="289" t="n"/>
    </row>
    <row customFormat="true" ht="71.25" outlineLevel="0" r="32" s="0">
      <c r="A32" s="276" t="n">
        <v>13</v>
      </c>
      <c r="B32" s="281" t="s">
        <v>1209</v>
      </c>
      <c r="C32" s="276" t="s">
        <v>1210</v>
      </c>
      <c r="D32" s="279" t="n">
        <v>200000</v>
      </c>
      <c r="E32" s="289" t="n"/>
      <c r="F32" s="289" t="n"/>
    </row>
    <row ht="71.25" outlineLevel="0" r="33">
      <c r="A33" s="276" t="n">
        <v>14</v>
      </c>
      <c r="B33" s="290" t="s">
        <v>1241</v>
      </c>
      <c r="C33" s="276" t="s">
        <v>1242</v>
      </c>
      <c r="D33" s="279" t="n">
        <v>40500</v>
      </c>
      <c r="E33" s="242" t="n"/>
      <c r="F33" s="242" t="n"/>
    </row>
    <row ht="85.5" outlineLevel="0" r="34">
      <c r="A34" s="276" t="n">
        <v>15</v>
      </c>
      <c r="B34" s="281" t="s">
        <v>1221</v>
      </c>
      <c r="C34" s="291" t="s">
        <v>1222</v>
      </c>
      <c r="D34" s="279" t="n">
        <v>515160</v>
      </c>
      <c r="E34" s="242" t="n"/>
      <c r="F34" s="242" t="n"/>
    </row>
    <row ht="85.5" outlineLevel="0" r="35">
      <c r="A35" s="276" t="n">
        <v>16</v>
      </c>
      <c r="B35" s="281" t="s">
        <v>1229</v>
      </c>
      <c r="C35" s="291" t="s">
        <v>1230</v>
      </c>
      <c r="D35" s="279" t="n">
        <f aca="false" ca="false" dt2D="false" dtr="false" t="normal">5273540-36700</f>
        <v>5236840</v>
      </c>
      <c r="E35" s="242" t="n"/>
      <c r="F35" s="242" t="n"/>
    </row>
    <row ht="85.5" outlineLevel="0" r="36">
      <c r="A36" s="276" t="n">
        <v>17</v>
      </c>
      <c r="B36" s="281" t="s">
        <v>1289</v>
      </c>
      <c r="C36" s="291" t="s">
        <v>1290</v>
      </c>
      <c r="D36" s="279" t="n">
        <v>20000</v>
      </c>
      <c r="E36" s="279" t="n">
        <v>20000</v>
      </c>
      <c r="F36" s="279" t="n">
        <v>20000</v>
      </c>
    </row>
    <row ht="71.25" outlineLevel="0" r="37">
      <c r="A37" s="276" t="n">
        <v>18</v>
      </c>
      <c r="B37" s="281" t="s">
        <v>1346</v>
      </c>
      <c r="C37" s="291" t="s">
        <v>1347</v>
      </c>
      <c r="D37" s="279" t="n">
        <v>3424</v>
      </c>
      <c r="E37" s="279" t="n">
        <v>3424</v>
      </c>
      <c r="F37" s="279" t="n">
        <v>3424</v>
      </c>
    </row>
    <row ht="85.5" outlineLevel="0" r="38">
      <c r="A38" s="276" t="n">
        <v>19</v>
      </c>
      <c r="B38" s="281" t="s">
        <v>1376</v>
      </c>
      <c r="C38" s="291" t="s">
        <v>1377</v>
      </c>
      <c r="D38" s="279" t="n">
        <v>17864</v>
      </c>
      <c r="E38" s="292" t="n"/>
      <c r="F38" s="292" t="n"/>
    </row>
    <row ht="85.5" outlineLevel="0" r="39">
      <c r="A39" s="276" t="n">
        <v>20</v>
      </c>
      <c r="B39" s="281" t="s">
        <v>1435</v>
      </c>
      <c r="C39" s="291" t="s">
        <v>1436</v>
      </c>
      <c r="D39" s="279" t="n">
        <v>1500000</v>
      </c>
      <c r="E39" s="242" t="n"/>
      <c r="F39" s="242" t="n"/>
    </row>
    <row ht="85.5" outlineLevel="0" r="40">
      <c r="A40" s="276" t="n">
        <v>21</v>
      </c>
      <c r="B40" s="281" t="s">
        <v>1229</v>
      </c>
      <c r="C40" s="291" t="s">
        <v>1230</v>
      </c>
      <c r="D40" s="279" t="n">
        <v>36700</v>
      </c>
      <c r="E40" s="242" t="n"/>
      <c r="F40" s="242" t="n"/>
    </row>
    <row ht="71.25" outlineLevel="0" r="41">
      <c r="A41" s="276" t="n">
        <v>22</v>
      </c>
      <c r="B41" s="281" t="s">
        <v>1614</v>
      </c>
      <c r="C41" s="291" t="s">
        <v>1615</v>
      </c>
      <c r="D41" s="279" t="n">
        <v>64397.88</v>
      </c>
      <c r="E41" s="242" t="n"/>
      <c r="F41" s="242" t="n"/>
    </row>
    <row ht="114" outlineLevel="0" r="42">
      <c r="A42" s="276" t="n">
        <v>23</v>
      </c>
      <c r="B42" s="281" t="s">
        <v>1055</v>
      </c>
      <c r="C42" s="291" t="s">
        <v>1056</v>
      </c>
      <c r="D42" s="279" t="n">
        <v>653842</v>
      </c>
      <c r="E42" s="242" t="n"/>
      <c r="F42" s="242" t="n"/>
    </row>
    <row ht="85.5" outlineLevel="0" r="43">
      <c r="A43" s="276" t="n">
        <v>24</v>
      </c>
      <c r="B43" s="281" t="s">
        <v>1524</v>
      </c>
      <c r="C43" s="291" t="s">
        <v>1525</v>
      </c>
      <c r="D43" s="279" t="n">
        <v>1334</v>
      </c>
      <c r="E43" s="242" t="n"/>
      <c r="F43" s="242" t="n"/>
    </row>
    <row ht="85.5" outlineLevel="0" r="44">
      <c r="A44" s="276" t="n">
        <v>25</v>
      </c>
      <c r="B44" s="281" t="s">
        <v>1511</v>
      </c>
      <c r="C44" s="291" t="s">
        <v>1512</v>
      </c>
      <c r="D44" s="279" t="n">
        <v>243210</v>
      </c>
      <c r="E44" s="242" t="n"/>
      <c r="F44" s="242" t="n"/>
    </row>
    <row ht="142.5" outlineLevel="0" r="45">
      <c r="A45" s="276" t="n">
        <v>26</v>
      </c>
      <c r="B45" s="281" t="s">
        <v>1057</v>
      </c>
      <c r="C45" s="291" t="s">
        <v>1058</v>
      </c>
      <c r="D45" s="279" t="n">
        <v>19709.48</v>
      </c>
      <c r="E45" s="242" t="n"/>
      <c r="F45" s="242" t="n"/>
    </row>
    <row ht="228" outlineLevel="0" r="46">
      <c r="A46" s="276" t="n">
        <v>27</v>
      </c>
      <c r="B46" s="281" t="s">
        <v>1186</v>
      </c>
      <c r="C46" s="291" t="s">
        <v>1187</v>
      </c>
      <c r="D46" s="279" t="n">
        <v>1542136.4</v>
      </c>
      <c r="E46" s="242" t="n"/>
      <c r="F46" s="242" t="n"/>
    </row>
    <row ht="128.25" outlineLevel="0" r="47">
      <c r="A47" s="276" t="n">
        <v>28</v>
      </c>
      <c r="B47" s="281" t="s">
        <v>1239</v>
      </c>
      <c r="C47" s="291" t="s">
        <v>1240</v>
      </c>
      <c r="D47" s="279" t="n">
        <v>55135</v>
      </c>
      <c r="E47" s="242" t="n"/>
      <c r="F47" s="242" t="n"/>
    </row>
    <row ht="114" outlineLevel="0" r="48">
      <c r="A48" s="276" t="n">
        <v>29</v>
      </c>
      <c r="B48" s="281" t="s">
        <v>1372</v>
      </c>
      <c r="C48" s="291" t="s">
        <v>1373</v>
      </c>
      <c r="D48" s="279" t="n">
        <v>3416</v>
      </c>
      <c r="E48" s="242" t="n"/>
      <c r="F48" s="242" t="n"/>
    </row>
  </sheetData>
  <autoFilter ref="A6:F48"/>
  <mergeCells count="4">
    <mergeCell ref="B3:F3"/>
    <mergeCell ref="B2:F2"/>
    <mergeCell ref="E4:F4"/>
    <mergeCell ref="B1:F1"/>
  </mergeCells>
  <pageMargins bottom="0.354330688714981" footer="0.31496062874794" header="0.31496062874794" left="0.31496062874794" right="0.31496062874794" top="0.15748031437397"/>
  <pageSetup fitToHeight="1" fitToWidth="1" orientation="portrait" paperHeight="297mm" paperSize="9" paperWidth="210mm" scale="75"/>
</worksheet>
</file>

<file path=xl/worksheets/sheet18.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sheetPr>
  <dimension ref="A1:D1048576"/>
  <sheetViews>
    <sheetView showZeros="true" workbookViewId="0"/>
  </sheetViews>
  <sheetFormatPr baseColWidth="8" customHeight="false" defaultColWidth="9.01743714249899" defaultRowHeight="12.75" zeroHeight="false"/>
  <cols>
    <col customWidth="true" max="1" min="1" outlineLevel="0" style="103" width="47.6344197016348"/>
    <col customWidth="true" max="2" min="2" outlineLevel="0" style="103" width="16.7708916428015"/>
    <col customWidth="true" max="3" min="3" outlineLevel="0" style="103" width="15.7843686049897"/>
    <col customWidth="true" max="4" min="4" outlineLevel="0" style="103" width="14.5126787515603"/>
    <col customWidth="true" max="16384" min="5" outlineLevel="0" style="103" width="9.01743714249899"/>
  </cols>
  <sheetData>
    <row customHeight="true" ht="48" outlineLevel="0" r="1">
      <c r="A1" s="2" t="str">
        <f aca="false" ca="false" dt2D="false" dtr="false" t="normal">"Приложение №"&amp;Н2займ&amp;"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2" t="s"/>
      <c r="C1" s="2" t="s"/>
      <c r="D1" s="2" t="s"/>
    </row>
    <row customHeight="true" ht="54.75" outlineLevel="0" r="2">
      <c r="A2" s="2" t="str">
        <f aca="false" ca="false" dt2D="false" dtr="false" t="normal">"Приложение "&amp;Н1займ&amp;" к решению
Богучанского районного Совета депутатов
от "&amp;Р1дата&amp;" года №"&amp;Р1номер</f>
        <v>Приложение 20 к решению
Богучанского районного Совета депутатов
от 22.12.2021 года №18/1-133</v>
      </c>
      <c r="B2" s="2" t="s"/>
      <c r="C2" s="2" t="s"/>
      <c r="D2" s="2" t="s"/>
    </row>
    <row customHeight="true" ht="64.5" outlineLevel="0" r="3">
      <c r="A3" s="293" t="str">
        <f aca="false" ca="false" dt2D="false" dtr="false" t="normal">"Программа муниципальных внутренних заимствований районного бюджета на "&amp;год&amp;" год и плановый период "&amp;ПлПер&amp;" годов"</f>
        <v>Программа муниципальных внутренних заимствований районного бюджета на 2022 год и плановый период 2023-2024 годов</v>
      </c>
      <c r="B3" s="293" t="s"/>
      <c r="C3" s="293" t="s"/>
      <c r="D3" s="293" t="s"/>
    </row>
    <row ht="18" outlineLevel="0" r="4">
      <c r="A4" s="294" t="n"/>
      <c r="D4" s="105" t="s">
        <v>0</v>
      </c>
    </row>
    <row customFormat="true" ht="28.5" outlineLevel="0" r="5" s="104">
      <c r="A5" s="80" t="s">
        <v>1831</v>
      </c>
      <c r="B5" s="80" t="s">
        <v>453</v>
      </c>
      <c r="C5" s="80" t="s">
        <v>454</v>
      </c>
      <c r="D5" s="80" t="s">
        <v>5</v>
      </c>
    </row>
    <row customFormat="true" ht="28.5" outlineLevel="0" r="6" s="104">
      <c r="A6" s="11" t="s">
        <v>1832</v>
      </c>
      <c r="B6" s="295" t="n">
        <f aca="false" ca="false" dt2D="false" dtr="false" t="normal">B7-B8</f>
        <v>24000000</v>
      </c>
      <c r="C6" s="295" t="n">
        <f aca="false" ca="false" dt2D="false" dtr="false" t="normal">C7-C8</f>
        <v>-24000000</v>
      </c>
      <c r="D6" s="295" t="n">
        <f aca="false" ca="false" dt2D="false" dtr="false" t="normal">D7-D8</f>
        <v>0</v>
      </c>
    </row>
    <row customFormat="true" ht="14.25" outlineLevel="0" r="7" s="104">
      <c r="A7" s="11" t="s">
        <v>1833</v>
      </c>
      <c r="B7" s="295" t="n">
        <f aca="false" ca="false" dt2D="false" dtr="false" t="normal">12100000+11900000</f>
        <v>24000000</v>
      </c>
      <c r="C7" s="295" t="n"/>
      <c r="D7" s="295" t="n"/>
    </row>
    <row ht="14.25" outlineLevel="0" r="8">
      <c r="A8" s="11" t="s">
        <v>1834</v>
      </c>
      <c r="B8" s="295" t="n"/>
      <c r="C8" s="295" t="n">
        <f aca="false" ca="false" dt2D="false" dtr="false" t="normal">12100000+11900000</f>
        <v>24000000</v>
      </c>
      <c r="D8" s="295" t="n"/>
    </row>
    <row ht="57" outlineLevel="0" r="9">
      <c r="A9" s="11" t="s">
        <v>1835</v>
      </c>
      <c r="B9" s="295" t="n">
        <f aca="false" ca="false" dt2D="false" dtr="false" t="normal">B10-B11</f>
        <v>24000000</v>
      </c>
      <c r="C9" s="295" t="n">
        <f aca="false" ca="false" dt2D="false" dtr="false" t="normal">C10-C11</f>
        <v>-24000000</v>
      </c>
      <c r="D9" s="295" t="n">
        <f aca="false" ca="false" dt2D="false" dtr="false" t="normal">D10-D11</f>
        <v>0</v>
      </c>
    </row>
    <row ht="14.25" outlineLevel="0" r="10">
      <c r="A10" s="11" t="s">
        <v>1836</v>
      </c>
      <c r="B10" s="295" t="n">
        <f aca="false" ca="false" dt2D="false" dtr="false" t="normal">12100000+11900000</f>
        <v>24000000</v>
      </c>
      <c r="C10" s="295" t="n"/>
      <c r="D10" s="295" t="n"/>
    </row>
    <row ht="14.25" outlineLevel="0" r="11">
      <c r="A11" s="11" t="s">
        <v>1837</v>
      </c>
      <c r="B11" s="295" t="n"/>
      <c r="C11" s="295" t="n">
        <f aca="false" ca="false" dt2D="false" dtr="false" t="normal">12100000+11900000</f>
        <v>24000000</v>
      </c>
      <c r="D11" s="295" t="n"/>
    </row>
    <row ht="15" outlineLevel="0" r="12">
      <c r="A12" s="15" t="n"/>
    </row>
  </sheetData>
  <mergeCells count="3">
    <mergeCell ref="A3:D3"/>
    <mergeCell ref="A2:D2"/>
    <mergeCell ref="A1:D1"/>
  </mergeCells>
  <pageMargins bottom="0.393700778484344" footer="0.511811017990112" header="0.511811017990112" left="0.787401556968689" right="0.354330688714981" top="0.393700778484344"/>
  <pageSetup fitToHeight="1" fitToWidth="1" orientation="portrait" paperHeight="297mm" paperSize="9" paperWidth="210mm" scale="95"/>
</worksheet>
</file>

<file path=xl/worksheets/sheet19.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sheetPr>
  <dimension ref="A1:G12"/>
  <sheetViews>
    <sheetView showZeros="true" workbookViewId="0"/>
  </sheetViews>
  <sheetFormatPr baseColWidth="8" customHeight="false" defaultColWidth="9.01743714249899" defaultRowHeight="12.75" zeroHeight="false"/>
  <cols>
    <col customWidth="true" max="1" min="1" outlineLevel="0" width="60.3166378153744"/>
    <col customWidth="true" max="2" min="2" outlineLevel="0" width="27.7613748609243"/>
    <col customWidth="true" hidden="true" max="3" min="3" outlineLevel="0" width="13.9500523315583"/>
    <col customWidth="true" hidden="true" max="4" min="4" outlineLevel="0" width="14.3739489493681"/>
    <col customWidth="true" max="5" min="5" outlineLevel="0" width="18.8826675206176"/>
    <col customWidth="true" max="6" min="6" outlineLevel="0" width="13.6687384448925"/>
    <col customWidth="true" max="7" min="7" outlineLevel="0" width="11.1330666259315"/>
  </cols>
  <sheetData>
    <row customHeight="true" ht="55.5" outlineLevel="0" r="1">
      <c r="A1" s="2" t="str">
        <f aca="false" ca="false" dt2D="false" dtr="false" t="normal">"Приложение №"&amp;Н2акк&amp;"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2" t="s"/>
      <c r="C1" s="2" t="s"/>
      <c r="D1" s="2" t="s"/>
    </row>
    <row customHeight="true" ht="60.75" outlineLevel="0" r="2">
      <c r="A2" s="2" t="str">
        <f aca="false" ca="false" dt2D="false" dtr="false" t="normal">"Приложение "&amp;Н1акк&amp;" к решению
Богучанского районного Совета депутатов
от "&amp;Р1дата&amp;" года №"&amp;Р1номер</f>
        <v>Приложение 23 к решению
Богучанского районного Совета депутатов
от 22.12.2021 года №18/1-133</v>
      </c>
      <c r="B2" s="2" t="s"/>
      <c r="C2" s="2" t="s"/>
      <c r="D2" s="2" t="s"/>
    </row>
    <row customHeight="true" ht="114" outlineLevel="0" r="3">
      <c r="A3" s="3" t="str">
        <f aca="false" ca="false" dt2D="false" dtr="false" t="normal">"Иные межбюджетные трансферты бюджетам поселений Богучанского района из районного бюджета на реализацию мероприятий по неспецифической профилактике инфекций, передающихся иксодовыми клещами, путем организации и   "</f>
        <v>Иные межбюджетные трансферты бюджетам поселений Богучанского района из районного бюджета на реализацию мероприятий по неспецифической профилактике инфекций, передающихся иксодовыми клещами, путем организации и   </v>
      </c>
      <c r="B3" s="4" t="s"/>
      <c r="C3" s="4" t="s"/>
      <c r="D3" s="5" t="s"/>
    </row>
    <row customHeight="true" ht="54" outlineLevel="0" r="4">
      <c r="A4" s="3" t="s">
        <v>1838</v>
      </c>
      <c r="B4" s="4" t="s"/>
      <c r="C4" s="4" t="s"/>
      <c r="D4" s="5" t="s"/>
    </row>
    <row outlineLevel="0" r="5">
      <c r="A5" s="103" t="n"/>
      <c r="B5" s="103" t="n"/>
      <c r="C5" s="103" t="n"/>
      <c r="D5" s="105" t="s">
        <v>0</v>
      </c>
    </row>
    <row ht="14.25" outlineLevel="0" r="6">
      <c r="A6" s="153" t="s">
        <v>1768</v>
      </c>
      <c r="B6" s="205" t="s">
        <v>453</v>
      </c>
      <c r="C6" s="205" t="s">
        <v>3</v>
      </c>
      <c r="D6" s="205" t="s">
        <v>454</v>
      </c>
      <c r="F6" s="0" t="n">
        <v>9090075550</v>
      </c>
    </row>
    <row customHeight="true" ht="15" outlineLevel="0" r="7">
      <c r="A7" s="269" t="s">
        <v>850</v>
      </c>
      <c r="B7" s="248" t="n">
        <f aca="false" ca="false" dt2D="false" dtr="false" t="normal">SUM(B8:B12)</f>
        <v>60210</v>
      </c>
      <c r="C7" s="248" t="n">
        <f aca="false" ca="false" dt2D="false" dtr="false" t="normal">SUM(C8:C12)</f>
        <v>0</v>
      </c>
      <c r="D7" s="248" t="n">
        <f aca="false" ca="false" dt2D="false" dtr="false" t="normal">SUM(D8:D12)</f>
        <v>0</v>
      </c>
      <c r="E7" s="296" t="n">
        <f aca="false" ca="true" dt2D="false" dtr="false" t="normal">SUMIF(РзПз, "????"&amp;F6, СумВед)-B7</f>
        <v>-60210</v>
      </c>
      <c r="F7" s="296" t="n">
        <f aca="false" ca="true" dt2D="false" dtr="false" t="normal">SUMIF(РзПзПлПер, "????"&amp;F6, СумВед14)-C7</f>
        <v>0</v>
      </c>
      <c r="G7" s="296" t="n">
        <f aca="false" ca="true" dt2D="false" dtr="false" t="normal">SUMIF(РзПзПлПер, "????"&amp;F6, СумВед15)-D7</f>
        <v>0</v>
      </c>
    </row>
    <row ht="14.25" outlineLevel="0" r="8">
      <c r="A8" s="250" t="s">
        <v>1792</v>
      </c>
      <c r="B8" s="251" t="n">
        <v>11287.5</v>
      </c>
      <c r="C8" s="251" t="n"/>
      <c r="D8" s="251" t="n"/>
    </row>
    <row ht="14.25" outlineLevel="0" r="9">
      <c r="A9" s="250" t="s">
        <v>1839</v>
      </c>
      <c r="B9" s="251" t="n">
        <v>11287.5</v>
      </c>
      <c r="C9" s="251" t="n"/>
      <c r="D9" s="251" t="n"/>
    </row>
    <row ht="14.25" outlineLevel="0" r="10">
      <c r="A10" s="250" t="s">
        <v>1801</v>
      </c>
      <c r="B10" s="251" t="n">
        <v>15060</v>
      </c>
      <c r="C10" s="251" t="n"/>
      <c r="D10" s="251" t="n"/>
    </row>
    <row ht="14.25" outlineLevel="0" r="11">
      <c r="A11" s="250" t="s">
        <v>1840</v>
      </c>
      <c r="B11" s="251" t="n">
        <v>11287.5</v>
      </c>
      <c r="C11" s="251" t="n"/>
      <c r="D11" s="251" t="n"/>
    </row>
    <row ht="14.25" outlineLevel="0" r="12">
      <c r="A12" s="250" t="s">
        <v>1841</v>
      </c>
      <c r="B12" s="251" t="n">
        <v>11287.5</v>
      </c>
      <c r="C12" s="251" t="n"/>
      <c r="D12" s="251" t="n"/>
    </row>
  </sheetData>
  <mergeCells count="4">
    <mergeCell ref="A2:D2"/>
    <mergeCell ref="A3:D3"/>
    <mergeCell ref="A1:D1"/>
    <mergeCell ref="A4:D4"/>
  </mergeCells>
  <pageMargins bottom="0.75" footer="0.300000011920929" header="0.300000011920929" left="0.700000047683716" right="0.700000047683716" top="0.75"/>
  <pageSetup fitToHeight="0" fitToWidth="0" orientation="portrait" paperHeight="297mm" paperSize="9" paperWidth="210mm" scale="100"/>
</worksheet>
</file>

<file path=xl/worksheets/sheet2.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sheetPr>
  <dimension ref="A1:I1048576"/>
  <sheetViews>
    <sheetView showZeros="true" workbookViewId="0"/>
  </sheetViews>
  <sheetFormatPr baseColWidth="8" customHeight="true" defaultColWidth="9.01743714249899" defaultRowHeight="44.25" zeroHeight="false"/>
  <cols>
    <col bestFit="true" customWidth="true" max="1" min="1" outlineLevel="0" style="16" width="5.21392839906032"/>
    <col customWidth="true" max="2" min="2" outlineLevel="0" style="16" width="9.44133376030878"/>
    <col customWidth="true" max="3" min="3" outlineLevel="0" style="16" width="32.2700920788443"/>
    <col customWidth="true" max="4" min="4" outlineLevel="0" style="17" width="92.8718980631656"/>
    <col customWidth="true" max="5" min="5" outlineLevel="0" style="15" width="26.4935379364466"/>
    <col customWidth="true" max="16384" min="6" outlineLevel="0" style="15" width="9.01743714249899"/>
  </cols>
  <sheetData>
    <row customHeight="true" hidden="true" ht="46.5" outlineLevel="0" r="1">
      <c r="A1" s="18" t="str">
        <f aca="false" ca="false" dt2D="false" dtr="false" t="normal">"Приложение №"&amp;Н2адох&amp;"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18" t="s"/>
      <c r="C1" s="18" t="s"/>
      <c r="D1" s="18" t="s"/>
      <c r="E1" s="19" t="n"/>
    </row>
    <row outlineLevel="0" r="2">
      <c r="A2" s="18" t="str">
        <f aca="false" ca="false" dt2D="false" dtr="false" t="normal">"Приложение "&amp;Н1адох&amp;" к решению
Богучанского районного Совета депутатов
от "&amp;Р1дата&amp;" года №"&amp;Р1номер</f>
        <v>Приложение  к решению
Богучанского районного Совета депутатов
от 22.12.2021 года №18/1-133</v>
      </c>
      <c r="B2" s="18" t="s"/>
      <c r="C2" s="18" t="s"/>
      <c r="D2" s="18" t="s"/>
      <c r="E2" s="19" t="n"/>
      <c r="F2" s="19" t="n"/>
      <c r="G2" s="19" t="n"/>
      <c r="H2" s="19" t="n"/>
      <c r="I2" s="19" t="n"/>
    </row>
    <row outlineLevel="0" r="3">
      <c r="A3" s="20" t="str">
        <f aca="false" ca="false" dt2D="false" dtr="false" t="normal">"Главные администраторы доходов районного бюджета на "&amp;год&amp;" год и плановый период "&amp;ПлПер&amp;" годов"</f>
        <v>Главные администраторы доходов районного бюджета на 2022 год и плановый период 2023-2024 годов</v>
      </c>
      <c r="B3" s="21" t="s"/>
      <c r="C3" s="21" t="s"/>
      <c r="D3" s="22" t="s"/>
      <c r="E3" s="23" t="n"/>
      <c r="F3" s="23" t="n"/>
      <c r="G3" s="23" t="n"/>
      <c r="H3" s="23" t="n"/>
      <c r="I3" s="23" t="n"/>
    </row>
    <row customHeight="true" ht="53.25" outlineLevel="0" r="4">
      <c r="A4" s="24" t="s">
        <v>36</v>
      </c>
      <c r="B4" s="24" t="s">
        <v>37</v>
      </c>
      <c r="C4" s="24" t="s">
        <v>38</v>
      </c>
      <c r="D4" s="24" t="s">
        <v>39</v>
      </c>
    </row>
    <row outlineLevel="0" r="5">
      <c r="A5" s="25" t="s">
        <v>40</v>
      </c>
      <c r="B5" s="26" t="s"/>
      <c r="C5" s="26" t="s"/>
      <c r="D5" s="27" t="s"/>
    </row>
    <row outlineLevel="0" r="6">
      <c r="A6" s="28" t="n"/>
      <c r="B6" s="29" t="s">
        <v>41</v>
      </c>
      <c r="C6" s="30" t="s"/>
      <c r="D6" s="31" t="s"/>
    </row>
    <row outlineLevel="0" r="7">
      <c r="A7" s="24" t="n">
        <v>1</v>
      </c>
      <c r="B7" s="32" t="n">
        <v>801</v>
      </c>
      <c r="C7" s="33" t="s">
        <v>42</v>
      </c>
      <c r="D7" s="34" t="s">
        <v>43</v>
      </c>
    </row>
    <row outlineLevel="0" r="8">
      <c r="A8" s="24" t="n">
        <v>2</v>
      </c>
      <c r="B8" s="33" t="s">
        <v>44</v>
      </c>
      <c r="C8" s="35" t="s">
        <v>45</v>
      </c>
      <c r="D8" s="36" t="s">
        <v>46</v>
      </c>
    </row>
    <row outlineLevel="0" r="9">
      <c r="A9" s="24" t="n">
        <v>3</v>
      </c>
      <c r="B9" s="33" t="s">
        <v>44</v>
      </c>
      <c r="C9" s="32" t="s">
        <v>47</v>
      </c>
      <c r="D9" s="36" t="s">
        <v>48</v>
      </c>
    </row>
    <row outlineLevel="0" r="10">
      <c r="A10" s="28" t="n"/>
      <c r="B10" s="29" t="s">
        <v>49</v>
      </c>
      <c r="C10" s="30" t="s"/>
      <c r="D10" s="31" t="s"/>
    </row>
    <row outlineLevel="0" r="11">
      <c r="A11" s="24" t="n">
        <v>4</v>
      </c>
      <c r="B11" s="32" t="n">
        <v>802</v>
      </c>
      <c r="C11" s="33" t="s">
        <v>42</v>
      </c>
      <c r="D11" s="34" t="s">
        <v>43</v>
      </c>
    </row>
    <row outlineLevel="0" r="12">
      <c r="A12" s="24" t="n">
        <v>5</v>
      </c>
      <c r="B12" s="32" t="n">
        <v>802</v>
      </c>
      <c r="C12" s="35" t="s">
        <v>45</v>
      </c>
      <c r="D12" s="36" t="s">
        <v>46</v>
      </c>
    </row>
    <row outlineLevel="0" r="13">
      <c r="A13" s="24" t="n">
        <v>6</v>
      </c>
      <c r="B13" s="32" t="n">
        <v>802</v>
      </c>
      <c r="C13" s="32" t="s">
        <v>50</v>
      </c>
      <c r="D13" s="36" t="s">
        <v>51</v>
      </c>
    </row>
    <row outlineLevel="0" r="14">
      <c r="A14" s="24" t="n"/>
      <c r="B14" s="37" t="s">
        <v>52</v>
      </c>
      <c r="C14" s="38" t="s"/>
      <c r="D14" s="39" t="s"/>
    </row>
    <row outlineLevel="0" r="15">
      <c r="A15" s="24" t="n">
        <v>7</v>
      </c>
      <c r="B15" s="35" t="n">
        <v>806</v>
      </c>
      <c r="C15" s="35" t="s">
        <v>53</v>
      </c>
      <c r="D15" s="36" t="s">
        <v>54</v>
      </c>
    </row>
    <row outlineLevel="0" r="16">
      <c r="A16" s="24" t="n">
        <v>8</v>
      </c>
      <c r="B16" s="33" t="s">
        <v>55</v>
      </c>
      <c r="C16" s="32" t="s">
        <v>56</v>
      </c>
      <c r="D16" s="40" t="s">
        <v>57</v>
      </c>
    </row>
    <row outlineLevel="0" r="17">
      <c r="A17" s="24" t="n">
        <v>9</v>
      </c>
      <c r="B17" s="33" t="s">
        <v>55</v>
      </c>
      <c r="C17" s="33" t="s">
        <v>58</v>
      </c>
      <c r="D17" s="34" t="s">
        <v>59</v>
      </c>
    </row>
    <row outlineLevel="0" r="18">
      <c r="A18" s="24" t="n">
        <v>10</v>
      </c>
      <c r="B18" s="33" t="s">
        <v>55</v>
      </c>
      <c r="C18" s="33" t="s">
        <v>60</v>
      </c>
      <c r="D18" s="34" t="s">
        <v>61</v>
      </c>
    </row>
    <row outlineLevel="0" r="19">
      <c r="A19" s="24" t="n">
        <v>11</v>
      </c>
      <c r="B19" s="32" t="n">
        <v>806</v>
      </c>
      <c r="C19" s="33" t="s">
        <v>42</v>
      </c>
      <c r="D19" s="34" t="s">
        <v>43</v>
      </c>
    </row>
    <row outlineLevel="0" r="20">
      <c r="A20" s="24" t="n">
        <v>12</v>
      </c>
      <c r="B20" s="33" t="s">
        <v>55</v>
      </c>
      <c r="C20" s="32" t="s">
        <v>62</v>
      </c>
      <c r="D20" s="36" t="s">
        <v>63</v>
      </c>
    </row>
    <row outlineLevel="0" r="21">
      <c r="A21" s="24" t="n">
        <v>13</v>
      </c>
      <c r="B21" s="33" t="s">
        <v>55</v>
      </c>
      <c r="C21" s="32" t="s">
        <v>64</v>
      </c>
      <c r="D21" s="36" t="s">
        <v>65</v>
      </c>
    </row>
    <row outlineLevel="0" r="22">
      <c r="A22" s="24" t="n">
        <v>14</v>
      </c>
      <c r="B22" s="33" t="s">
        <v>55</v>
      </c>
      <c r="C22" s="32" t="s">
        <v>66</v>
      </c>
      <c r="D22" s="36" t="s">
        <v>67</v>
      </c>
    </row>
    <row outlineLevel="0" r="23">
      <c r="A23" s="24" t="n">
        <v>15</v>
      </c>
      <c r="B23" s="33" t="s">
        <v>55</v>
      </c>
      <c r="C23" s="32" t="s">
        <v>68</v>
      </c>
      <c r="D23" s="40" t="s">
        <v>69</v>
      </c>
    </row>
    <row outlineLevel="0" r="24">
      <c r="A24" s="24" t="n">
        <v>16</v>
      </c>
      <c r="B24" s="33" t="s">
        <v>55</v>
      </c>
      <c r="C24" s="32" t="s">
        <v>70</v>
      </c>
      <c r="D24" s="40" t="s">
        <v>71</v>
      </c>
    </row>
    <row outlineLevel="0" r="25">
      <c r="A25" s="24" t="n">
        <v>17</v>
      </c>
      <c r="B25" s="33" t="s">
        <v>55</v>
      </c>
      <c r="C25" s="32" t="s">
        <v>72</v>
      </c>
      <c r="D25" s="40" t="s">
        <v>73</v>
      </c>
    </row>
    <row outlineLevel="0" r="26">
      <c r="A26" s="24" t="n">
        <v>18</v>
      </c>
      <c r="B26" s="33" t="s">
        <v>55</v>
      </c>
      <c r="C26" s="32" t="s">
        <v>74</v>
      </c>
      <c r="D26" s="40" t="s">
        <v>75</v>
      </c>
    </row>
    <row outlineLevel="0" r="27">
      <c r="A27" s="24" t="n">
        <v>19</v>
      </c>
      <c r="B27" s="33" t="s">
        <v>55</v>
      </c>
      <c r="C27" s="35" t="s">
        <v>45</v>
      </c>
      <c r="D27" s="36" t="s">
        <v>46</v>
      </c>
    </row>
    <row outlineLevel="0" r="28">
      <c r="A28" s="24" t="n">
        <v>20</v>
      </c>
      <c r="B28" s="33" t="s">
        <v>55</v>
      </c>
      <c r="C28" s="32" t="s">
        <v>76</v>
      </c>
      <c r="D28" s="40" t="s">
        <v>77</v>
      </c>
    </row>
    <row outlineLevel="0" r="29">
      <c r="A29" s="24" t="n">
        <v>21</v>
      </c>
      <c r="B29" s="33" t="s">
        <v>55</v>
      </c>
      <c r="C29" s="32" t="s">
        <v>78</v>
      </c>
      <c r="D29" s="40" t="s">
        <v>79</v>
      </c>
    </row>
    <row outlineLevel="0" r="30">
      <c r="A30" s="24" t="n">
        <v>22</v>
      </c>
      <c r="B30" s="33" t="s">
        <v>55</v>
      </c>
      <c r="C30" s="35" t="s">
        <v>80</v>
      </c>
      <c r="D30" s="40" t="s">
        <v>81</v>
      </c>
    </row>
    <row outlineLevel="0" r="31">
      <c r="A31" s="24" t="n">
        <v>23</v>
      </c>
      <c r="B31" s="33" t="s">
        <v>55</v>
      </c>
      <c r="C31" s="35" t="s">
        <v>82</v>
      </c>
      <c r="D31" s="36" t="s">
        <v>83</v>
      </c>
    </row>
    <row outlineLevel="0" r="32">
      <c r="A32" s="24" t="n">
        <v>24</v>
      </c>
      <c r="B32" s="33" t="s">
        <v>55</v>
      </c>
      <c r="C32" s="35" t="s">
        <v>84</v>
      </c>
      <c r="D32" s="36" t="s">
        <v>85</v>
      </c>
    </row>
    <row outlineLevel="0" r="33">
      <c r="A33" s="24" t="n"/>
      <c r="B33" s="41" t="s">
        <v>86</v>
      </c>
      <c r="C33" s="38" t="s"/>
      <c r="D33" s="42" t="s"/>
    </row>
    <row outlineLevel="0" r="34">
      <c r="A34" s="24" t="n">
        <v>25</v>
      </c>
      <c r="B34" s="32" t="n">
        <v>810</v>
      </c>
      <c r="C34" s="33" t="s">
        <v>42</v>
      </c>
      <c r="D34" s="34" t="s">
        <v>43</v>
      </c>
    </row>
    <row outlineLevel="0" r="35">
      <c r="A35" s="24" t="n">
        <v>26</v>
      </c>
      <c r="B35" s="33" t="s">
        <v>87</v>
      </c>
      <c r="C35" s="35" t="s">
        <v>45</v>
      </c>
      <c r="D35" s="36" t="s">
        <v>46</v>
      </c>
    </row>
    <row outlineLevel="0" r="36">
      <c r="A36" s="24" t="n">
        <v>27</v>
      </c>
      <c r="B36" s="33" t="s">
        <v>87</v>
      </c>
      <c r="C36" s="32" t="s">
        <v>47</v>
      </c>
      <c r="D36" s="36" t="s">
        <v>48</v>
      </c>
    </row>
    <row outlineLevel="0" r="37">
      <c r="A37" s="24" t="n"/>
      <c r="B37" s="29" t="s">
        <v>88</v>
      </c>
      <c r="C37" s="30" t="s"/>
      <c r="D37" s="31" t="s"/>
    </row>
    <row outlineLevel="0" r="38">
      <c r="A38" s="24" t="n">
        <v>28</v>
      </c>
      <c r="B38" s="32" t="n">
        <v>830</v>
      </c>
      <c r="C38" s="33" t="s">
        <v>89</v>
      </c>
      <c r="D38" s="34" t="s">
        <v>90</v>
      </c>
    </row>
    <row outlineLevel="0" r="39">
      <c r="A39" s="24" t="n">
        <v>29</v>
      </c>
      <c r="B39" s="32" t="n">
        <v>830</v>
      </c>
      <c r="C39" s="33" t="s">
        <v>42</v>
      </c>
      <c r="D39" s="34" t="s">
        <v>43</v>
      </c>
    </row>
    <row outlineLevel="0" r="40">
      <c r="A40" s="24" t="n">
        <v>30</v>
      </c>
      <c r="B40" s="32" t="n">
        <v>830</v>
      </c>
      <c r="C40" s="33" t="s">
        <v>91</v>
      </c>
      <c r="D40" s="34" t="s">
        <v>92</v>
      </c>
    </row>
    <row outlineLevel="0" r="41">
      <c r="A41" s="24" t="n">
        <v>31</v>
      </c>
      <c r="B41" s="33" t="s">
        <v>93</v>
      </c>
      <c r="C41" s="35" t="s">
        <v>94</v>
      </c>
      <c r="D41" s="36" t="s">
        <v>71</v>
      </c>
    </row>
    <row outlineLevel="0" r="42">
      <c r="A42" s="24" t="n">
        <v>32</v>
      </c>
      <c r="B42" s="33" t="s">
        <v>93</v>
      </c>
      <c r="C42" s="35" t="s">
        <v>66</v>
      </c>
      <c r="D42" s="36" t="s">
        <v>67</v>
      </c>
    </row>
    <row outlineLevel="0" r="43">
      <c r="A43" s="24" t="n">
        <v>33</v>
      </c>
      <c r="B43" s="33" t="s">
        <v>93</v>
      </c>
      <c r="C43" s="35" t="s">
        <v>45</v>
      </c>
      <c r="D43" s="36" t="s">
        <v>46</v>
      </c>
    </row>
    <row outlineLevel="0" r="44">
      <c r="A44" s="24" t="n">
        <v>34</v>
      </c>
      <c r="B44" s="33" t="s">
        <v>93</v>
      </c>
      <c r="C44" s="32" t="s">
        <v>47</v>
      </c>
      <c r="D44" s="36" t="s">
        <v>48</v>
      </c>
    </row>
    <row customHeight="true" ht="68.25" outlineLevel="0" r="45">
      <c r="A45" s="24" t="n">
        <v>35</v>
      </c>
      <c r="B45" s="33" t="s">
        <v>93</v>
      </c>
      <c r="C45" s="32" t="s">
        <v>95</v>
      </c>
      <c r="D45" s="36" t="s">
        <v>96</v>
      </c>
    </row>
    <row customHeight="true" ht="68.25" outlineLevel="0" r="46">
      <c r="A46" s="24" t="n">
        <v>36</v>
      </c>
      <c r="B46" s="33" t="s">
        <v>93</v>
      </c>
      <c r="C46" s="35" t="s">
        <v>80</v>
      </c>
      <c r="D46" s="36" t="s">
        <v>81</v>
      </c>
    </row>
    <row outlineLevel="0" r="47">
      <c r="A47" s="24" t="n"/>
      <c r="B47" s="37" t="s">
        <v>97</v>
      </c>
      <c r="C47" s="38" t="s"/>
      <c r="D47" s="39" t="s"/>
    </row>
    <row outlineLevel="0" r="48">
      <c r="A48" s="24" t="n">
        <v>37</v>
      </c>
      <c r="B48" s="32" t="n">
        <v>856</v>
      </c>
      <c r="C48" s="33" t="s">
        <v>42</v>
      </c>
      <c r="D48" s="34" t="s">
        <v>43</v>
      </c>
    </row>
    <row outlineLevel="0" r="49">
      <c r="A49" s="24" t="n">
        <v>38</v>
      </c>
      <c r="B49" s="33" t="s">
        <v>98</v>
      </c>
      <c r="C49" s="35" t="s">
        <v>45</v>
      </c>
      <c r="D49" s="36" t="s">
        <v>46</v>
      </c>
    </row>
    <row outlineLevel="0" r="50">
      <c r="A50" s="24" t="n">
        <v>39</v>
      </c>
      <c r="B50" s="33" t="s">
        <v>98</v>
      </c>
      <c r="C50" s="32" t="s">
        <v>76</v>
      </c>
      <c r="D50" s="36" t="s">
        <v>77</v>
      </c>
    </row>
    <row outlineLevel="0" r="51">
      <c r="A51" s="24" t="n">
        <v>40</v>
      </c>
      <c r="B51" s="33" t="s">
        <v>98</v>
      </c>
      <c r="C51" s="35" t="s">
        <v>99</v>
      </c>
      <c r="D51" s="36" t="s">
        <v>100</v>
      </c>
    </row>
    <row outlineLevel="0" r="52">
      <c r="A52" s="24" t="n">
        <v>41</v>
      </c>
      <c r="B52" s="33" t="s">
        <v>98</v>
      </c>
      <c r="C52" s="35" t="s">
        <v>101</v>
      </c>
      <c r="D52" s="36" t="s">
        <v>102</v>
      </c>
    </row>
    <row customFormat="true" customHeight="true" ht="44.25" outlineLevel="0" r="53" s="43">
      <c r="A53" s="24" t="n"/>
      <c r="B53" s="37" t="s">
        <v>103</v>
      </c>
      <c r="C53" s="38" t="s"/>
      <c r="D53" s="39" t="s"/>
    </row>
    <row ht="75" outlineLevel="0" r="54">
      <c r="A54" s="24" t="n">
        <v>42</v>
      </c>
      <c r="B54" s="33" t="s">
        <v>104</v>
      </c>
      <c r="C54" s="32" t="s">
        <v>105</v>
      </c>
      <c r="D54" s="36" t="s">
        <v>106</v>
      </c>
    </row>
    <row ht="75" outlineLevel="0" r="55">
      <c r="A55" s="24" t="n">
        <v>43</v>
      </c>
      <c r="B55" s="33" t="s">
        <v>104</v>
      </c>
      <c r="C55" s="32" t="s">
        <v>107</v>
      </c>
      <c r="D55" s="36" t="s">
        <v>108</v>
      </c>
    </row>
    <row ht="75" outlineLevel="0" r="56">
      <c r="A56" s="24" t="n">
        <v>44</v>
      </c>
      <c r="B56" s="33" t="s">
        <v>104</v>
      </c>
      <c r="C56" s="32" t="s">
        <v>109</v>
      </c>
      <c r="D56" s="36" t="s">
        <v>110</v>
      </c>
    </row>
    <row ht="60" outlineLevel="0" r="57">
      <c r="A57" s="24" t="n">
        <v>45</v>
      </c>
      <c r="B57" s="33" t="s">
        <v>104</v>
      </c>
      <c r="C57" s="32" t="s">
        <v>111</v>
      </c>
      <c r="D57" s="36" t="s">
        <v>112</v>
      </c>
    </row>
    <row ht="60" outlineLevel="0" r="58">
      <c r="A58" s="24" t="n">
        <v>46</v>
      </c>
      <c r="B58" s="33" t="s">
        <v>104</v>
      </c>
      <c r="C58" s="32" t="s">
        <v>113</v>
      </c>
      <c r="D58" s="36" t="s">
        <v>114</v>
      </c>
    </row>
    <row ht="60" outlineLevel="0" r="59">
      <c r="A59" s="24" t="n">
        <v>47</v>
      </c>
      <c r="B59" s="33" t="s">
        <v>104</v>
      </c>
      <c r="C59" s="32" t="s">
        <v>115</v>
      </c>
      <c r="D59" s="36" t="s">
        <v>116</v>
      </c>
    </row>
    <row ht="60" outlineLevel="0" r="60">
      <c r="A60" s="24" t="n">
        <v>48</v>
      </c>
      <c r="B60" s="35" t="n">
        <v>863</v>
      </c>
      <c r="C60" s="32" t="s">
        <v>117</v>
      </c>
      <c r="D60" s="36" t="s">
        <v>118</v>
      </c>
    </row>
    <row ht="45" outlineLevel="0" r="61">
      <c r="A61" s="24" t="n">
        <v>49</v>
      </c>
      <c r="B61" s="35" t="n">
        <v>863</v>
      </c>
      <c r="C61" s="32" t="s">
        <v>119</v>
      </c>
      <c r="D61" s="36" t="s">
        <v>120</v>
      </c>
    </row>
    <row ht="45" outlineLevel="0" r="62">
      <c r="A62" s="24" t="n">
        <v>50</v>
      </c>
      <c r="B62" s="35" t="n">
        <v>863</v>
      </c>
      <c r="C62" s="32" t="s">
        <v>121</v>
      </c>
      <c r="D62" s="36" t="s">
        <v>122</v>
      </c>
    </row>
    <row ht="60" outlineLevel="0" r="63">
      <c r="A63" s="24" t="n">
        <v>51</v>
      </c>
      <c r="B63" s="35" t="n">
        <v>863</v>
      </c>
      <c r="C63" s="32" t="s">
        <v>123</v>
      </c>
      <c r="D63" s="36" t="s">
        <v>124</v>
      </c>
    </row>
    <row ht="45" outlineLevel="0" r="64">
      <c r="A64" s="24" t="n">
        <v>52</v>
      </c>
      <c r="B64" s="35" t="n">
        <v>863</v>
      </c>
      <c r="C64" s="32" t="s">
        <v>125</v>
      </c>
      <c r="D64" s="36" t="s">
        <v>126</v>
      </c>
    </row>
    <row ht="45" outlineLevel="0" r="65">
      <c r="A65" s="24" t="n">
        <v>53</v>
      </c>
      <c r="B65" s="35" t="n">
        <v>863</v>
      </c>
      <c r="C65" s="32" t="s">
        <v>127</v>
      </c>
      <c r="D65" s="36" t="s">
        <v>128</v>
      </c>
    </row>
    <row customFormat="true" customHeight="true" ht="44.25" outlineLevel="0" r="66" s="43">
      <c r="A66" s="24" t="n">
        <v>54</v>
      </c>
      <c r="B66" s="35" t="n">
        <v>863</v>
      </c>
      <c r="C66" s="32" t="s">
        <v>129</v>
      </c>
      <c r="D66" s="40" t="s">
        <v>130</v>
      </c>
    </row>
    <row customFormat="true" customHeight="true" ht="44.25" outlineLevel="0" r="67" s="43">
      <c r="A67" s="24" t="n">
        <v>55</v>
      </c>
      <c r="B67" s="32" t="n">
        <v>863</v>
      </c>
      <c r="C67" s="33" t="s">
        <v>42</v>
      </c>
      <c r="D67" s="34" t="s">
        <v>43</v>
      </c>
    </row>
    <row outlineLevel="0" r="68">
      <c r="A68" s="24" t="n">
        <v>56</v>
      </c>
      <c r="B68" s="35" t="n">
        <v>863</v>
      </c>
      <c r="C68" s="35" t="s">
        <v>131</v>
      </c>
      <c r="D68" s="36" t="s">
        <v>132</v>
      </c>
    </row>
    <row customFormat="true" ht="75" outlineLevel="0" r="69" s="43">
      <c r="A69" s="24" t="n">
        <v>57</v>
      </c>
      <c r="B69" s="35" t="n">
        <v>863</v>
      </c>
      <c r="C69" s="32" t="s">
        <v>133</v>
      </c>
      <c r="D69" s="36" t="s">
        <v>134</v>
      </c>
    </row>
    <row ht="75" outlineLevel="0" r="70">
      <c r="A70" s="24" t="n">
        <v>58</v>
      </c>
      <c r="B70" s="35" t="n">
        <v>863</v>
      </c>
      <c r="C70" s="32" t="s">
        <v>135</v>
      </c>
      <c r="D70" s="36" t="s">
        <v>136</v>
      </c>
    </row>
    <row customFormat="true" ht="45" outlineLevel="0" r="71" s="43">
      <c r="A71" s="24" t="n">
        <v>59</v>
      </c>
      <c r="B71" s="35" t="n">
        <v>863</v>
      </c>
      <c r="C71" s="32" t="s">
        <v>137</v>
      </c>
      <c r="D71" s="36" t="s">
        <v>138</v>
      </c>
    </row>
    <row ht="45" outlineLevel="0" r="72">
      <c r="A72" s="24" t="n">
        <v>60</v>
      </c>
      <c r="B72" s="35" t="n">
        <v>863</v>
      </c>
      <c r="C72" s="32" t="s">
        <v>139</v>
      </c>
      <c r="D72" s="36" t="s">
        <v>140</v>
      </c>
    </row>
    <row outlineLevel="0" r="73">
      <c r="A73" s="24" t="n">
        <v>61</v>
      </c>
      <c r="B73" s="35" t="n">
        <v>863</v>
      </c>
      <c r="C73" s="32" t="s">
        <v>68</v>
      </c>
      <c r="D73" s="40" t="s">
        <v>69</v>
      </c>
    </row>
    <row outlineLevel="0" r="74">
      <c r="A74" s="24" t="n">
        <v>62</v>
      </c>
      <c r="B74" s="35" t="n">
        <v>863</v>
      </c>
      <c r="C74" s="35" t="s">
        <v>45</v>
      </c>
      <c r="D74" s="36" t="s">
        <v>46</v>
      </c>
    </row>
    <row outlineLevel="0" r="75">
      <c r="A75" s="24" t="n">
        <v>63</v>
      </c>
      <c r="B75" s="35" t="n">
        <v>863</v>
      </c>
      <c r="C75" s="35" t="s">
        <v>47</v>
      </c>
      <c r="D75" s="36" t="s">
        <v>48</v>
      </c>
    </row>
    <row outlineLevel="0" r="76">
      <c r="A76" s="24" t="n">
        <v>64</v>
      </c>
      <c r="B76" s="35" t="n">
        <v>863</v>
      </c>
      <c r="C76" s="35" t="s">
        <v>80</v>
      </c>
      <c r="D76" s="36" t="s">
        <v>81</v>
      </c>
    </row>
    <row outlineLevel="0" r="77">
      <c r="A77" s="24" t="n">
        <v>65</v>
      </c>
      <c r="B77" s="35" t="n">
        <v>863</v>
      </c>
      <c r="C77" s="35" t="s">
        <v>141</v>
      </c>
      <c r="D77" s="36" t="s">
        <v>142</v>
      </c>
    </row>
    <row outlineLevel="0" r="78">
      <c r="A78" s="24" t="n"/>
      <c r="B78" s="37" t="s">
        <v>143</v>
      </c>
      <c r="C78" s="38" t="s"/>
      <c r="D78" s="39" t="s"/>
    </row>
    <row outlineLevel="0" r="79">
      <c r="A79" s="24" t="n">
        <v>66</v>
      </c>
      <c r="B79" s="33" t="s">
        <v>144</v>
      </c>
      <c r="C79" s="33" t="s">
        <v>145</v>
      </c>
      <c r="D79" s="34" t="s">
        <v>146</v>
      </c>
    </row>
    <row outlineLevel="0" r="80">
      <c r="A80" s="24" t="n">
        <v>67</v>
      </c>
      <c r="B80" s="33" t="s">
        <v>144</v>
      </c>
      <c r="C80" s="33" t="s">
        <v>147</v>
      </c>
      <c r="D80" s="34" t="s">
        <v>148</v>
      </c>
    </row>
    <row outlineLevel="0" r="81">
      <c r="A81" s="24" t="n">
        <v>68</v>
      </c>
      <c r="B81" s="33" t="s">
        <v>144</v>
      </c>
      <c r="C81" s="33" t="s">
        <v>149</v>
      </c>
      <c r="D81" s="34" t="s">
        <v>150</v>
      </c>
    </row>
    <row outlineLevel="0" r="82">
      <c r="A82" s="24" t="n">
        <v>69</v>
      </c>
      <c r="B82" s="33" t="s">
        <v>144</v>
      </c>
      <c r="C82" s="33" t="s">
        <v>60</v>
      </c>
      <c r="D82" s="34" t="s">
        <v>61</v>
      </c>
    </row>
    <row outlineLevel="0" r="83">
      <c r="A83" s="24" t="n">
        <v>70</v>
      </c>
      <c r="B83" s="33" t="s">
        <v>144</v>
      </c>
      <c r="C83" s="33" t="s">
        <v>151</v>
      </c>
      <c r="D83" s="34" t="s">
        <v>152</v>
      </c>
    </row>
    <row outlineLevel="0" r="84">
      <c r="A84" s="24" t="n">
        <v>71</v>
      </c>
      <c r="B84" s="32" t="n">
        <v>875</v>
      </c>
      <c r="C84" s="33" t="s">
        <v>42</v>
      </c>
      <c r="D84" s="34" t="s">
        <v>43</v>
      </c>
    </row>
    <row customHeight="true" ht="50.25" outlineLevel="0" r="85">
      <c r="A85" s="24" t="n">
        <v>72</v>
      </c>
      <c r="B85" s="32" t="n">
        <v>875</v>
      </c>
      <c r="C85" s="32" t="s">
        <v>66</v>
      </c>
      <c r="D85" s="36" t="s">
        <v>67</v>
      </c>
    </row>
    <row outlineLevel="0" r="86">
      <c r="A86" s="24" t="n">
        <v>73</v>
      </c>
      <c r="B86" s="33" t="s">
        <v>144</v>
      </c>
      <c r="C86" s="32" t="s">
        <v>64</v>
      </c>
      <c r="D86" s="44" t="s">
        <v>65</v>
      </c>
    </row>
    <row outlineLevel="0" r="87">
      <c r="A87" s="24" t="n">
        <v>74</v>
      </c>
      <c r="B87" s="33" t="s">
        <v>144</v>
      </c>
      <c r="C87" s="35" t="s">
        <v>45</v>
      </c>
      <c r="D87" s="36" t="s">
        <v>46</v>
      </c>
    </row>
    <row outlineLevel="0" r="88">
      <c r="A88" s="24" t="n">
        <v>75</v>
      </c>
      <c r="B88" s="33" t="s">
        <v>144</v>
      </c>
      <c r="C88" s="32" t="s">
        <v>76</v>
      </c>
      <c r="D88" s="36" t="s">
        <v>153</v>
      </c>
    </row>
    <row ht="60" outlineLevel="0" r="89">
      <c r="A89" s="24" t="n">
        <v>76</v>
      </c>
      <c r="B89" s="33" t="s">
        <v>144</v>
      </c>
      <c r="C89" s="32" t="s">
        <v>78</v>
      </c>
      <c r="D89" s="40" t="s">
        <v>79</v>
      </c>
    </row>
    <row outlineLevel="0" r="90">
      <c r="A90" s="24" t="n">
        <v>77</v>
      </c>
      <c r="B90" s="33" t="s">
        <v>144</v>
      </c>
      <c r="C90" s="35" t="s">
        <v>154</v>
      </c>
      <c r="D90" s="36" t="s">
        <v>155</v>
      </c>
    </row>
    <row outlineLevel="0" r="91">
      <c r="A91" s="24" t="n">
        <v>78</v>
      </c>
      <c r="B91" s="33" t="s">
        <v>144</v>
      </c>
      <c r="C91" s="35" t="s">
        <v>156</v>
      </c>
      <c r="D91" s="36" t="s">
        <v>157</v>
      </c>
    </row>
    <row outlineLevel="0" r="92">
      <c r="A92" s="24" t="n">
        <v>79</v>
      </c>
      <c r="B92" s="33" t="s">
        <v>144</v>
      </c>
      <c r="C92" s="35" t="s">
        <v>158</v>
      </c>
      <c r="D92" s="36" t="s">
        <v>159</v>
      </c>
    </row>
    <row outlineLevel="0" r="93">
      <c r="A93" s="24" t="n">
        <v>80</v>
      </c>
      <c r="B93" s="33" t="s">
        <v>144</v>
      </c>
      <c r="C93" s="32" t="s">
        <v>160</v>
      </c>
      <c r="D93" s="36" t="s">
        <v>161</v>
      </c>
    </row>
    <row outlineLevel="0" r="94">
      <c r="A94" s="24" t="n">
        <v>81</v>
      </c>
      <c r="B94" s="33" t="s">
        <v>144</v>
      </c>
      <c r="C94" s="32" t="s">
        <v>162</v>
      </c>
      <c r="D94" s="36" t="s">
        <v>163</v>
      </c>
    </row>
    <row outlineLevel="0" r="95">
      <c r="A95" s="24" t="n">
        <v>82</v>
      </c>
      <c r="B95" s="33" t="s">
        <v>144</v>
      </c>
      <c r="C95" s="32" t="s">
        <v>164</v>
      </c>
      <c r="D95" s="36" t="s">
        <v>165</v>
      </c>
    </row>
    <row outlineLevel="0" r="96">
      <c r="A96" s="24" t="n">
        <v>83</v>
      </c>
      <c r="B96" s="33" t="s">
        <v>144</v>
      </c>
      <c r="C96" s="32" t="s">
        <v>166</v>
      </c>
      <c r="D96" s="36" t="s">
        <v>167</v>
      </c>
    </row>
    <row ht="30" outlineLevel="0" r="97">
      <c r="A97" s="24" t="n">
        <v>84</v>
      </c>
      <c r="B97" s="45" t="s">
        <v>144</v>
      </c>
      <c r="C97" s="35" t="s">
        <v>99</v>
      </c>
      <c r="D97" s="36" t="s">
        <v>100</v>
      </c>
    </row>
    <row ht="45" outlineLevel="0" r="98">
      <c r="A98" s="24" t="n">
        <v>85</v>
      </c>
      <c r="B98" s="45" t="s">
        <v>144</v>
      </c>
      <c r="C98" s="35" t="s">
        <v>168</v>
      </c>
      <c r="D98" s="36" t="s">
        <v>169</v>
      </c>
    </row>
    <row ht="15.75" outlineLevel="0" r="99">
      <c r="A99" s="24" t="n"/>
      <c r="B99" s="46" t="s">
        <v>170</v>
      </c>
      <c r="C99" s="47" t="s"/>
      <c r="D99" s="48" t="s"/>
    </row>
    <row ht="30" outlineLevel="0" r="100">
      <c r="A100" s="24" t="n">
        <v>86</v>
      </c>
      <c r="B100" s="32" t="n">
        <v>880</v>
      </c>
      <c r="C100" s="33" t="s">
        <v>171</v>
      </c>
      <c r="D100" s="34" t="s">
        <v>172</v>
      </c>
    </row>
    <row ht="30" outlineLevel="0" r="101">
      <c r="A101" s="24" t="n">
        <v>87</v>
      </c>
      <c r="B101" s="32" t="n">
        <v>880</v>
      </c>
      <c r="C101" s="33" t="s">
        <v>42</v>
      </c>
      <c r="D101" s="34" t="s">
        <v>43</v>
      </c>
    </row>
    <row ht="60" outlineLevel="0" r="102">
      <c r="A102" s="24" t="n"/>
      <c r="B102" s="49" t="n">
        <v>880</v>
      </c>
      <c r="C102" s="49" t="s">
        <v>66</v>
      </c>
      <c r="D102" s="50" t="s">
        <v>67</v>
      </c>
    </row>
    <row ht="15" outlineLevel="0" r="103">
      <c r="A103" s="24" t="n">
        <v>88</v>
      </c>
      <c r="B103" s="32" t="n">
        <v>880</v>
      </c>
      <c r="C103" s="35" t="s">
        <v>45</v>
      </c>
      <c r="D103" s="36" t="s">
        <v>46</v>
      </c>
    </row>
    <row ht="15" outlineLevel="0" r="104">
      <c r="A104" s="24" t="n">
        <v>89</v>
      </c>
      <c r="B104" s="32" t="n">
        <v>880</v>
      </c>
      <c r="C104" s="32" t="s">
        <v>47</v>
      </c>
      <c r="D104" s="36" t="s">
        <v>48</v>
      </c>
    </row>
    <row ht="45" outlineLevel="0" r="105">
      <c r="A105" s="24" t="n">
        <v>90</v>
      </c>
      <c r="B105" s="51" t="n">
        <v>880</v>
      </c>
      <c r="C105" s="51" t="s">
        <v>82</v>
      </c>
      <c r="D105" s="36" t="s">
        <v>83</v>
      </c>
    </row>
    <row ht="15.75" outlineLevel="0" r="106">
      <c r="A106" s="24" t="n"/>
      <c r="B106" s="37" t="s">
        <v>173</v>
      </c>
      <c r="C106" s="38" t="s"/>
      <c r="D106" s="39" t="s"/>
    </row>
    <row ht="30" outlineLevel="0" r="107">
      <c r="A107" s="24" t="n">
        <v>91</v>
      </c>
      <c r="B107" s="32" t="n">
        <v>890</v>
      </c>
      <c r="C107" s="33" t="s">
        <v>174</v>
      </c>
      <c r="D107" s="34" t="s">
        <v>175</v>
      </c>
    </row>
    <row customFormat="true" ht="30" outlineLevel="0" r="108" s="52">
      <c r="A108" s="53" t="n">
        <v>92</v>
      </c>
      <c r="B108" s="54" t="n">
        <v>890</v>
      </c>
      <c r="C108" s="55" t="s">
        <v>42</v>
      </c>
      <c r="D108" s="56" t="s">
        <v>43</v>
      </c>
    </row>
    <row ht="45" outlineLevel="0" r="109">
      <c r="A109" s="24" t="n">
        <v>93</v>
      </c>
      <c r="B109" s="33" t="s">
        <v>176</v>
      </c>
      <c r="C109" s="32" t="s">
        <v>62</v>
      </c>
      <c r="D109" s="36" t="s">
        <v>63</v>
      </c>
    </row>
    <row ht="45" outlineLevel="0" r="110">
      <c r="A110" s="24" t="n">
        <v>94</v>
      </c>
      <c r="B110" s="33" t="s">
        <v>176</v>
      </c>
      <c r="C110" s="32" t="s">
        <v>50</v>
      </c>
      <c r="D110" s="36" t="s">
        <v>51</v>
      </c>
    </row>
    <row ht="45" outlineLevel="0" r="111">
      <c r="A111" s="24" t="n">
        <v>95</v>
      </c>
      <c r="B111" s="33" t="s">
        <v>176</v>
      </c>
      <c r="C111" s="32" t="s">
        <v>177</v>
      </c>
      <c r="D111" s="36" t="s">
        <v>178</v>
      </c>
    </row>
    <row ht="15" outlineLevel="0" r="112">
      <c r="A112" s="24" t="n">
        <v>96</v>
      </c>
      <c r="B112" s="33" t="s">
        <v>176</v>
      </c>
      <c r="C112" s="35" t="s">
        <v>45</v>
      </c>
      <c r="D112" s="36" t="s">
        <v>46</v>
      </c>
    </row>
    <row customFormat="true" ht="30" outlineLevel="0" r="113" s="52">
      <c r="A113" s="53" t="n">
        <v>97</v>
      </c>
      <c r="B113" s="55" t="s">
        <v>176</v>
      </c>
      <c r="C113" s="57" t="s">
        <v>76</v>
      </c>
      <c r="D113" s="58" t="s">
        <v>179</v>
      </c>
    </row>
    <row customHeight="true" ht="31.5" outlineLevel="0" r="114">
      <c r="A114" s="24" t="n">
        <v>98</v>
      </c>
      <c r="B114" s="33" t="s">
        <v>176</v>
      </c>
      <c r="C114" s="32" t="s">
        <v>180</v>
      </c>
      <c r="D114" s="36" t="s">
        <v>181</v>
      </c>
    </row>
    <row ht="30" outlineLevel="0" r="115">
      <c r="A115" s="24" t="n">
        <v>99</v>
      </c>
      <c r="B115" s="33" t="s">
        <v>176</v>
      </c>
      <c r="C115" s="32" t="s">
        <v>182</v>
      </c>
      <c r="D115" s="36" t="s">
        <v>183</v>
      </c>
    </row>
    <row ht="15" outlineLevel="0" r="116">
      <c r="A116" s="24" t="n">
        <v>100</v>
      </c>
      <c r="B116" s="33" t="s">
        <v>176</v>
      </c>
      <c r="C116" s="32" t="s">
        <v>184</v>
      </c>
      <c r="D116" s="36" t="s">
        <v>185</v>
      </c>
    </row>
    <row ht="45" outlineLevel="0" r="117">
      <c r="A117" s="24" t="n">
        <v>101</v>
      </c>
      <c r="B117" s="33" t="s">
        <v>176</v>
      </c>
      <c r="C117" s="32" t="s">
        <v>186</v>
      </c>
      <c r="D117" s="36" t="s">
        <v>187</v>
      </c>
    </row>
    <row ht="90" outlineLevel="0" r="118">
      <c r="A118" s="24" t="n">
        <v>102</v>
      </c>
      <c r="B118" s="33" t="s">
        <v>176</v>
      </c>
      <c r="C118" s="32" t="s">
        <v>188</v>
      </c>
      <c r="D118" s="36" t="s">
        <v>189</v>
      </c>
    </row>
    <row ht="60" outlineLevel="0" r="119">
      <c r="A119" s="24" t="n">
        <v>103</v>
      </c>
      <c r="B119" s="33" t="s">
        <v>190</v>
      </c>
      <c r="C119" s="32" t="s">
        <v>191</v>
      </c>
      <c r="D119" s="36" t="s">
        <v>192</v>
      </c>
    </row>
    <row ht="45" outlineLevel="0" r="120">
      <c r="A120" s="24" t="n">
        <v>104</v>
      </c>
      <c r="B120" s="33" t="s">
        <v>176</v>
      </c>
      <c r="C120" s="32" t="s">
        <v>193</v>
      </c>
      <c r="D120" s="36" t="s">
        <v>194</v>
      </c>
    </row>
    <row ht="60" outlineLevel="0" r="121">
      <c r="A121" s="24" t="n">
        <v>105</v>
      </c>
      <c r="B121" s="33" t="s">
        <v>176</v>
      </c>
      <c r="C121" s="32" t="s">
        <v>195</v>
      </c>
      <c r="D121" s="36" t="s">
        <v>196</v>
      </c>
    </row>
    <row ht="75" outlineLevel="0" r="122">
      <c r="A122" s="24" t="n">
        <v>106</v>
      </c>
      <c r="B122" s="33" t="s">
        <v>176</v>
      </c>
      <c r="C122" s="32" t="s">
        <v>197</v>
      </c>
      <c r="D122" s="36" t="s">
        <v>198</v>
      </c>
    </row>
    <row ht="30" outlineLevel="0" r="123">
      <c r="A123" s="24" t="n">
        <v>107</v>
      </c>
      <c r="B123" s="33" t="s">
        <v>176</v>
      </c>
      <c r="C123" s="32" t="s">
        <v>199</v>
      </c>
      <c r="D123" s="36" t="s">
        <v>200</v>
      </c>
    </row>
    <row customHeight="true" ht="38.25" outlineLevel="0" r="124">
      <c r="A124" s="24" t="n">
        <v>108</v>
      </c>
      <c r="B124" s="33" t="s">
        <v>176</v>
      </c>
      <c r="C124" s="32" t="s">
        <v>201</v>
      </c>
      <c r="D124" s="36" t="s">
        <v>202</v>
      </c>
    </row>
    <row customHeight="true" ht="59.25" outlineLevel="0" r="125">
      <c r="A125" s="24" t="n">
        <v>109</v>
      </c>
      <c r="B125" s="33" t="s">
        <v>176</v>
      </c>
      <c r="C125" s="32" t="s">
        <v>203</v>
      </c>
      <c r="D125" s="36" t="s">
        <v>204</v>
      </c>
    </row>
    <row ht="45" outlineLevel="0" r="126">
      <c r="A126" s="24" t="n">
        <v>110</v>
      </c>
      <c r="B126" s="33" t="s">
        <v>176</v>
      </c>
      <c r="C126" s="32" t="s">
        <v>205</v>
      </c>
      <c r="D126" s="36" t="s">
        <v>206</v>
      </c>
    </row>
    <row ht="30" outlineLevel="0" r="127">
      <c r="A127" s="24" t="n">
        <v>111</v>
      </c>
      <c r="B127" s="33" t="s">
        <v>176</v>
      </c>
      <c r="C127" s="32" t="s">
        <v>207</v>
      </c>
      <c r="D127" s="59" t="s">
        <v>208</v>
      </c>
    </row>
    <row ht="30" outlineLevel="0" r="128">
      <c r="A128" s="24" t="n">
        <v>112</v>
      </c>
      <c r="B128" s="33" t="s">
        <v>176</v>
      </c>
      <c r="C128" s="32" t="s">
        <v>209</v>
      </c>
      <c r="D128" s="59" t="s">
        <v>210</v>
      </c>
    </row>
    <row ht="30" outlineLevel="0" r="129">
      <c r="A129" s="24" t="n">
        <v>113</v>
      </c>
      <c r="B129" s="33" t="s">
        <v>176</v>
      </c>
      <c r="C129" s="32" t="s">
        <v>211</v>
      </c>
      <c r="D129" s="59" t="s">
        <v>212</v>
      </c>
    </row>
    <row ht="60" outlineLevel="0" r="130">
      <c r="A130" s="24" t="n">
        <v>114</v>
      </c>
      <c r="B130" s="33" t="s">
        <v>176</v>
      </c>
      <c r="C130" s="32" t="s">
        <v>213</v>
      </c>
      <c r="D130" s="59" t="s">
        <v>214</v>
      </c>
    </row>
    <row ht="60" outlineLevel="0" r="131">
      <c r="A131" s="24" t="n">
        <v>115</v>
      </c>
      <c r="B131" s="33" t="s">
        <v>176</v>
      </c>
      <c r="C131" s="32" t="s">
        <v>215</v>
      </c>
      <c r="D131" s="36" t="s">
        <v>216</v>
      </c>
    </row>
    <row ht="45" outlineLevel="0" r="132">
      <c r="A132" s="24" t="n">
        <v>116</v>
      </c>
      <c r="B132" s="33" t="s">
        <v>176</v>
      </c>
      <c r="C132" s="32" t="s">
        <v>217</v>
      </c>
      <c r="D132" s="36" t="s">
        <v>218</v>
      </c>
    </row>
    <row ht="60" outlineLevel="0" r="133">
      <c r="A133" s="24" t="n">
        <v>117</v>
      </c>
      <c r="B133" s="33" t="s">
        <v>176</v>
      </c>
      <c r="C133" s="32" t="s">
        <v>219</v>
      </c>
      <c r="D133" s="60" t="s">
        <v>220</v>
      </c>
    </row>
    <row ht="30" outlineLevel="0" r="134">
      <c r="A134" s="24" t="n">
        <v>118</v>
      </c>
      <c r="B134" s="33" t="s">
        <v>176</v>
      </c>
      <c r="C134" s="32" t="s">
        <v>221</v>
      </c>
      <c r="D134" s="36" t="s">
        <v>222</v>
      </c>
    </row>
    <row customHeight="true" ht="45.75" outlineLevel="0" r="135">
      <c r="A135" s="24" t="n">
        <v>119</v>
      </c>
      <c r="B135" s="33" t="s">
        <v>176</v>
      </c>
      <c r="C135" s="32" t="s">
        <v>223</v>
      </c>
      <c r="D135" s="36" t="s">
        <v>224</v>
      </c>
    </row>
    <row ht="120" outlineLevel="0" r="136">
      <c r="A136" s="24" t="n">
        <v>120</v>
      </c>
      <c r="B136" s="33" t="s">
        <v>176</v>
      </c>
      <c r="C136" s="32" t="s">
        <v>225</v>
      </c>
      <c r="D136" s="36" t="s">
        <v>226</v>
      </c>
    </row>
    <row ht="30" outlineLevel="0" r="137">
      <c r="A137" s="24" t="n">
        <v>121</v>
      </c>
      <c r="B137" s="33" t="s">
        <v>176</v>
      </c>
      <c r="C137" s="32" t="s">
        <v>227</v>
      </c>
      <c r="D137" s="36" t="s">
        <v>228</v>
      </c>
    </row>
    <row ht="30" outlineLevel="0" r="138">
      <c r="A138" s="24" t="n">
        <v>122</v>
      </c>
      <c r="B138" s="33" t="s">
        <v>176</v>
      </c>
      <c r="C138" s="32" t="s">
        <v>229</v>
      </c>
      <c r="D138" s="36" t="s">
        <v>230</v>
      </c>
    </row>
    <row ht="45" outlineLevel="0" r="139">
      <c r="A139" s="24" t="n">
        <v>123</v>
      </c>
      <c r="B139" s="33" t="s">
        <v>176</v>
      </c>
      <c r="C139" s="32" t="s">
        <v>231</v>
      </c>
      <c r="D139" s="36" t="s">
        <v>232</v>
      </c>
    </row>
    <row ht="45" outlineLevel="0" r="140">
      <c r="A140" s="24" t="n">
        <v>124</v>
      </c>
      <c r="B140" s="33" t="s">
        <v>176</v>
      </c>
      <c r="C140" s="32" t="s">
        <v>233</v>
      </c>
      <c r="D140" s="36" t="s">
        <v>234</v>
      </c>
    </row>
    <row ht="45" outlineLevel="0" r="141">
      <c r="A141" s="24" t="n">
        <v>125</v>
      </c>
      <c r="B141" s="33" t="s">
        <v>176</v>
      </c>
      <c r="C141" s="32" t="s">
        <v>235</v>
      </c>
      <c r="D141" s="36" t="s">
        <v>236</v>
      </c>
    </row>
    <row ht="75" outlineLevel="0" r="142">
      <c r="A142" s="24" t="n">
        <v>126</v>
      </c>
      <c r="B142" s="33" t="s">
        <v>176</v>
      </c>
      <c r="C142" s="32" t="s">
        <v>237</v>
      </c>
      <c r="D142" s="36" t="s">
        <v>238</v>
      </c>
    </row>
    <row ht="60" outlineLevel="0" r="143">
      <c r="A143" s="24" t="n">
        <v>127</v>
      </c>
      <c r="B143" s="33" t="s">
        <v>176</v>
      </c>
      <c r="C143" s="32" t="s">
        <v>239</v>
      </c>
      <c r="D143" s="36" t="s">
        <v>240</v>
      </c>
    </row>
    <row ht="45" outlineLevel="0" r="144">
      <c r="A144" s="24" t="n">
        <v>128</v>
      </c>
      <c r="B144" s="33" t="s">
        <v>176</v>
      </c>
      <c r="C144" s="32" t="s">
        <v>241</v>
      </c>
      <c r="D144" s="36" t="s">
        <v>242</v>
      </c>
    </row>
    <row ht="45" outlineLevel="0" r="145">
      <c r="A145" s="24" t="n">
        <v>129</v>
      </c>
      <c r="B145" s="33" t="s">
        <v>176</v>
      </c>
      <c r="C145" s="32" t="s">
        <v>243</v>
      </c>
      <c r="D145" s="36" t="s">
        <v>244</v>
      </c>
    </row>
    <row ht="45" outlineLevel="0" r="146">
      <c r="A146" s="24" t="n">
        <v>130</v>
      </c>
      <c r="B146" s="33" t="s">
        <v>176</v>
      </c>
      <c r="C146" s="33" t="s">
        <v>245</v>
      </c>
      <c r="D146" s="61" t="s">
        <v>246</v>
      </c>
    </row>
    <row ht="60" outlineLevel="0" r="147">
      <c r="A147" s="24" t="n">
        <v>131</v>
      </c>
      <c r="B147" s="33" t="s">
        <v>176</v>
      </c>
      <c r="C147" s="33" t="s">
        <v>247</v>
      </c>
      <c r="D147" s="61" t="s">
        <v>248</v>
      </c>
    </row>
    <row ht="30" outlineLevel="0" r="148">
      <c r="A148" s="24" t="n">
        <v>132</v>
      </c>
      <c r="B148" s="33" t="s">
        <v>176</v>
      </c>
      <c r="C148" s="33" t="s">
        <v>249</v>
      </c>
      <c r="D148" s="61" t="s">
        <v>250</v>
      </c>
    </row>
    <row ht="30" outlineLevel="0" r="149">
      <c r="A149" s="24" t="n">
        <v>133</v>
      </c>
      <c r="B149" s="33" t="s">
        <v>176</v>
      </c>
      <c r="C149" s="33" t="s">
        <v>251</v>
      </c>
      <c r="D149" s="61" t="s">
        <v>252</v>
      </c>
    </row>
    <row ht="30" outlineLevel="0" r="150">
      <c r="A150" s="24" t="n">
        <v>134</v>
      </c>
      <c r="B150" s="33" t="s">
        <v>176</v>
      </c>
      <c r="C150" s="33" t="s">
        <v>253</v>
      </c>
      <c r="D150" s="61" t="s">
        <v>254</v>
      </c>
    </row>
    <row ht="30" outlineLevel="0" r="151">
      <c r="A151" s="24" t="n">
        <v>135</v>
      </c>
      <c r="B151" s="33" t="s">
        <v>176</v>
      </c>
      <c r="C151" s="32" t="s">
        <v>255</v>
      </c>
      <c r="D151" s="62" t="s">
        <v>256</v>
      </c>
    </row>
    <row ht="45" outlineLevel="0" r="152">
      <c r="A152" s="24" t="n">
        <v>136</v>
      </c>
      <c r="B152" s="33" t="s">
        <v>176</v>
      </c>
      <c r="C152" s="33" t="s">
        <v>257</v>
      </c>
      <c r="D152" s="36" t="s">
        <v>258</v>
      </c>
    </row>
    <row ht="45" outlineLevel="0" r="153">
      <c r="A153" s="24" t="n">
        <v>137</v>
      </c>
      <c r="B153" s="33" t="s">
        <v>176</v>
      </c>
      <c r="C153" s="33" t="s">
        <v>259</v>
      </c>
      <c r="D153" s="36" t="s">
        <v>260</v>
      </c>
    </row>
    <row ht="45" outlineLevel="0" r="154">
      <c r="A154" s="24" t="n">
        <v>138</v>
      </c>
      <c r="B154" s="33" t="s">
        <v>176</v>
      </c>
      <c r="C154" s="32" t="s">
        <v>261</v>
      </c>
      <c r="D154" s="36" t="s">
        <v>262</v>
      </c>
    </row>
    <row ht="30" outlineLevel="0" r="155">
      <c r="A155" s="24" t="n">
        <v>139</v>
      </c>
      <c r="B155" s="33" t="s">
        <v>176</v>
      </c>
      <c r="C155" s="32" t="s">
        <v>263</v>
      </c>
      <c r="D155" s="59" t="s">
        <v>264</v>
      </c>
    </row>
    <row ht="45" outlineLevel="0" r="156">
      <c r="A156" s="24" t="n">
        <v>140</v>
      </c>
      <c r="B156" s="33" t="s">
        <v>176</v>
      </c>
      <c r="C156" s="33" t="s">
        <v>265</v>
      </c>
      <c r="D156" s="36" t="s">
        <v>266</v>
      </c>
    </row>
    <row ht="105" outlineLevel="0" r="157">
      <c r="A157" s="24" t="n">
        <v>141</v>
      </c>
      <c r="B157" s="33" t="s">
        <v>176</v>
      </c>
      <c r="C157" s="33" t="s">
        <v>267</v>
      </c>
      <c r="D157" s="61" t="s">
        <v>268</v>
      </c>
    </row>
    <row ht="105" outlineLevel="0" r="158">
      <c r="A158" s="24" t="n">
        <v>142</v>
      </c>
      <c r="B158" s="33" t="s">
        <v>176</v>
      </c>
      <c r="C158" s="33" t="s">
        <v>269</v>
      </c>
      <c r="D158" s="61" t="s">
        <v>270</v>
      </c>
    </row>
    <row ht="30" outlineLevel="0" r="159">
      <c r="A159" s="24" t="n">
        <v>143</v>
      </c>
      <c r="B159" s="33" t="s">
        <v>176</v>
      </c>
      <c r="C159" s="33" t="s">
        <v>271</v>
      </c>
      <c r="D159" s="59" t="s">
        <v>272</v>
      </c>
    </row>
    <row ht="60" outlineLevel="0" r="160">
      <c r="A160" s="24" t="n">
        <v>144</v>
      </c>
      <c r="B160" s="33" t="s">
        <v>176</v>
      </c>
      <c r="C160" s="33" t="s">
        <v>273</v>
      </c>
      <c r="D160" s="61" t="s">
        <v>274</v>
      </c>
    </row>
    <row ht="75" outlineLevel="0" r="161">
      <c r="A161" s="24" t="n">
        <v>145</v>
      </c>
      <c r="B161" s="33" t="s">
        <v>176</v>
      </c>
      <c r="C161" s="33" t="s">
        <v>275</v>
      </c>
      <c r="D161" s="61" t="s">
        <v>276</v>
      </c>
    </row>
    <row ht="45" outlineLevel="0" r="162">
      <c r="A162" s="24" t="n">
        <v>146</v>
      </c>
      <c r="B162" s="33" t="s">
        <v>176</v>
      </c>
      <c r="C162" s="33" t="s">
        <v>277</v>
      </c>
      <c r="D162" s="61" t="s">
        <v>278</v>
      </c>
    </row>
    <row ht="75" outlineLevel="0" r="163">
      <c r="A163" s="24" t="n">
        <v>147</v>
      </c>
      <c r="B163" s="33" t="s">
        <v>176</v>
      </c>
      <c r="C163" s="33" t="s">
        <v>279</v>
      </c>
      <c r="D163" s="59" t="s">
        <v>280</v>
      </c>
    </row>
    <row ht="60" outlineLevel="0" r="164">
      <c r="A164" s="24" t="n">
        <v>148</v>
      </c>
      <c r="B164" s="33" t="s">
        <v>176</v>
      </c>
      <c r="C164" s="33" t="s">
        <v>281</v>
      </c>
      <c r="D164" s="61" t="s">
        <v>282</v>
      </c>
    </row>
    <row ht="60" outlineLevel="0" r="165">
      <c r="A165" s="24" t="n">
        <v>149</v>
      </c>
      <c r="B165" s="33" t="s">
        <v>176</v>
      </c>
      <c r="C165" s="33" t="s">
        <v>283</v>
      </c>
      <c r="D165" s="61" t="s">
        <v>284</v>
      </c>
    </row>
    <row ht="150" outlineLevel="0" r="166">
      <c r="A166" s="24" t="n">
        <v>150</v>
      </c>
      <c r="B166" s="33" t="s">
        <v>176</v>
      </c>
      <c r="C166" s="33" t="s">
        <v>285</v>
      </c>
      <c r="D166" s="59" t="s">
        <v>286</v>
      </c>
    </row>
    <row ht="150" outlineLevel="0" r="167">
      <c r="A167" s="24" t="n">
        <v>151</v>
      </c>
      <c r="B167" s="33" t="s">
        <v>176</v>
      </c>
      <c r="C167" s="33" t="s">
        <v>287</v>
      </c>
      <c r="D167" s="59" t="s">
        <v>288</v>
      </c>
    </row>
    <row ht="60" outlineLevel="0" r="168">
      <c r="A168" s="24" t="n">
        <v>152</v>
      </c>
      <c r="B168" s="33" t="s">
        <v>176</v>
      </c>
      <c r="C168" s="33" t="s">
        <v>289</v>
      </c>
      <c r="D168" s="61" t="s">
        <v>290</v>
      </c>
    </row>
    <row customHeight="true" ht="61.5" outlineLevel="0" r="169">
      <c r="A169" s="24" t="n">
        <v>153</v>
      </c>
      <c r="B169" s="33" t="s">
        <v>176</v>
      </c>
      <c r="C169" s="33" t="s">
        <v>291</v>
      </c>
      <c r="D169" s="61" t="s">
        <v>292</v>
      </c>
    </row>
    <row ht="75" outlineLevel="0" r="170">
      <c r="A170" s="24" t="n">
        <v>154</v>
      </c>
      <c r="B170" s="33" t="s">
        <v>176</v>
      </c>
      <c r="C170" s="33" t="s">
        <v>293</v>
      </c>
      <c r="D170" s="61" t="s">
        <v>294</v>
      </c>
    </row>
    <row ht="60" outlineLevel="0" r="171">
      <c r="A171" s="24" t="n">
        <v>155</v>
      </c>
      <c r="B171" s="33" t="s">
        <v>176</v>
      </c>
      <c r="C171" s="33" t="s">
        <v>295</v>
      </c>
      <c r="D171" s="59" t="s">
        <v>296</v>
      </c>
    </row>
    <row ht="60" outlineLevel="0" r="172">
      <c r="A172" s="24" t="n">
        <v>156</v>
      </c>
      <c r="B172" s="33" t="s">
        <v>176</v>
      </c>
      <c r="C172" s="33" t="s">
        <v>297</v>
      </c>
      <c r="D172" s="59" t="s">
        <v>298</v>
      </c>
    </row>
    <row ht="45" outlineLevel="0" r="173">
      <c r="A173" s="24" t="n">
        <v>157</v>
      </c>
      <c r="B173" s="33" t="s">
        <v>176</v>
      </c>
      <c r="C173" s="33" t="s">
        <v>299</v>
      </c>
      <c r="D173" s="59" t="s">
        <v>300</v>
      </c>
    </row>
    <row ht="45" outlineLevel="0" r="174">
      <c r="A174" s="24" t="n">
        <v>158</v>
      </c>
      <c r="B174" s="33" t="s">
        <v>176</v>
      </c>
      <c r="C174" s="33" t="s">
        <v>301</v>
      </c>
      <c r="D174" s="59" t="s">
        <v>302</v>
      </c>
    </row>
    <row ht="45" outlineLevel="0" r="175">
      <c r="A175" s="24" t="n">
        <v>159</v>
      </c>
      <c r="B175" s="33" t="s">
        <v>176</v>
      </c>
      <c r="C175" s="33" t="s">
        <v>303</v>
      </c>
      <c r="D175" s="59" t="s">
        <v>304</v>
      </c>
    </row>
    <row ht="45" outlineLevel="0" r="176">
      <c r="A176" s="24" t="n">
        <v>160</v>
      </c>
      <c r="B176" s="33" t="s">
        <v>176</v>
      </c>
      <c r="C176" s="33" t="s">
        <v>305</v>
      </c>
      <c r="D176" s="59" t="s">
        <v>306</v>
      </c>
    </row>
    <row ht="90" outlineLevel="0" r="177">
      <c r="A177" s="24" t="n">
        <v>161</v>
      </c>
      <c r="B177" s="33" t="s">
        <v>176</v>
      </c>
      <c r="C177" s="33" t="s">
        <v>307</v>
      </c>
      <c r="D177" s="59" t="s">
        <v>308</v>
      </c>
    </row>
    <row ht="105" outlineLevel="0" r="178">
      <c r="A178" s="24" t="n">
        <v>162</v>
      </c>
      <c r="B178" s="33" t="s">
        <v>176</v>
      </c>
      <c r="C178" s="33" t="s">
        <v>309</v>
      </c>
      <c r="D178" s="59" t="s">
        <v>310</v>
      </c>
    </row>
    <row ht="75" outlineLevel="0" r="179">
      <c r="A179" s="24" t="n">
        <v>163</v>
      </c>
      <c r="B179" s="33" t="s">
        <v>176</v>
      </c>
      <c r="C179" s="33" t="s">
        <v>311</v>
      </c>
      <c r="D179" s="59" t="s">
        <v>312</v>
      </c>
    </row>
    <row ht="45" outlineLevel="0" r="180">
      <c r="A180" s="24" t="n">
        <v>164</v>
      </c>
      <c r="B180" s="33" t="s">
        <v>176</v>
      </c>
      <c r="C180" s="33" t="s">
        <v>313</v>
      </c>
      <c r="D180" s="59" t="s">
        <v>314</v>
      </c>
    </row>
    <row ht="75" outlineLevel="0" r="181">
      <c r="A181" s="24" t="n">
        <v>165</v>
      </c>
      <c r="B181" s="33" t="s">
        <v>176</v>
      </c>
      <c r="C181" s="33" t="s">
        <v>315</v>
      </c>
      <c r="D181" s="59" t="s">
        <v>316</v>
      </c>
    </row>
    <row ht="60" outlineLevel="0" r="182">
      <c r="A182" s="24" t="n">
        <v>166</v>
      </c>
      <c r="B182" s="33" t="s">
        <v>176</v>
      </c>
      <c r="C182" s="33" t="s">
        <v>317</v>
      </c>
      <c r="D182" s="59" t="s">
        <v>318</v>
      </c>
    </row>
    <row ht="150" outlineLevel="0" r="183">
      <c r="A183" s="24" t="n">
        <v>167</v>
      </c>
      <c r="B183" s="33" t="s">
        <v>176</v>
      </c>
      <c r="C183" s="33" t="s">
        <v>319</v>
      </c>
      <c r="D183" s="59" t="s">
        <v>320</v>
      </c>
    </row>
    <row ht="45" outlineLevel="0" r="184">
      <c r="A184" s="24" t="n">
        <v>168</v>
      </c>
      <c r="B184" s="33" t="s">
        <v>176</v>
      </c>
      <c r="C184" s="33" t="s">
        <v>321</v>
      </c>
      <c r="D184" s="59" t="s">
        <v>322</v>
      </c>
    </row>
    <row ht="45" outlineLevel="0" r="185">
      <c r="A185" s="24" t="n">
        <v>169</v>
      </c>
      <c r="B185" s="33" t="s">
        <v>176</v>
      </c>
      <c r="C185" s="33" t="s">
        <v>323</v>
      </c>
      <c r="D185" s="59" t="s">
        <v>324</v>
      </c>
    </row>
    <row ht="45" outlineLevel="0" r="186">
      <c r="A186" s="24" t="n">
        <v>170</v>
      </c>
      <c r="B186" s="33" t="s">
        <v>176</v>
      </c>
      <c r="C186" s="33" t="s">
        <v>325</v>
      </c>
      <c r="D186" s="61" t="s">
        <v>326</v>
      </c>
    </row>
    <row ht="90" outlineLevel="0" r="187">
      <c r="A187" s="24" t="n">
        <v>171</v>
      </c>
      <c r="B187" s="33" t="s">
        <v>176</v>
      </c>
      <c r="C187" s="33" t="s">
        <v>327</v>
      </c>
      <c r="D187" s="61" t="s">
        <v>328</v>
      </c>
    </row>
    <row customHeight="true" ht="53.25" outlineLevel="0" r="188">
      <c r="A188" s="24" t="n">
        <v>172</v>
      </c>
      <c r="B188" s="33" t="s">
        <v>176</v>
      </c>
      <c r="C188" s="33" t="s">
        <v>329</v>
      </c>
      <c r="D188" s="61" t="s">
        <v>330</v>
      </c>
    </row>
    <row ht="45" outlineLevel="0" r="189">
      <c r="A189" s="24" t="n">
        <v>173</v>
      </c>
      <c r="B189" s="33" t="s">
        <v>176</v>
      </c>
      <c r="C189" s="33" t="s">
        <v>331</v>
      </c>
      <c r="D189" s="61" t="s">
        <v>332</v>
      </c>
    </row>
    <row ht="30" outlineLevel="0" r="190">
      <c r="A190" s="24" t="n">
        <v>174</v>
      </c>
      <c r="B190" s="33" t="s">
        <v>176</v>
      </c>
      <c r="C190" s="33" t="s">
        <v>333</v>
      </c>
      <c r="D190" s="61" t="s">
        <v>334</v>
      </c>
    </row>
    <row ht="30" outlineLevel="0" r="191">
      <c r="A191" s="24" t="n">
        <v>175</v>
      </c>
      <c r="B191" s="33" t="s">
        <v>176</v>
      </c>
      <c r="C191" s="33" t="s">
        <v>335</v>
      </c>
      <c r="D191" s="61" t="s">
        <v>336</v>
      </c>
    </row>
    <row ht="45" outlineLevel="0" r="192">
      <c r="A192" s="24" t="n">
        <v>176</v>
      </c>
      <c r="B192" s="33" t="s">
        <v>176</v>
      </c>
      <c r="C192" s="33" t="s">
        <v>337</v>
      </c>
      <c r="D192" s="59" t="s">
        <v>338</v>
      </c>
    </row>
    <row ht="60" outlineLevel="0" r="193">
      <c r="A193" s="24" t="n">
        <v>177</v>
      </c>
      <c r="B193" s="33" t="s">
        <v>176</v>
      </c>
      <c r="C193" s="33" t="s">
        <v>339</v>
      </c>
      <c r="D193" s="59" t="s">
        <v>340</v>
      </c>
    </row>
    <row customHeight="true" ht="42.75" outlineLevel="0" r="194">
      <c r="A194" s="24" t="n">
        <v>178</v>
      </c>
      <c r="B194" s="33" t="s">
        <v>176</v>
      </c>
      <c r="C194" s="33" t="s">
        <v>341</v>
      </c>
      <c r="D194" s="59" t="s">
        <v>342</v>
      </c>
    </row>
    <row customHeight="true" ht="42.75" outlineLevel="0" r="195">
      <c r="A195" s="24" t="n">
        <v>179</v>
      </c>
      <c r="B195" s="33" t="s">
        <v>176</v>
      </c>
      <c r="C195" s="32" t="s">
        <v>343</v>
      </c>
      <c r="D195" s="59" t="s">
        <v>344</v>
      </c>
    </row>
    <row ht="45" outlineLevel="0" r="196">
      <c r="A196" s="24" t="n">
        <v>180</v>
      </c>
      <c r="B196" s="33" t="s">
        <v>176</v>
      </c>
      <c r="C196" s="32" t="s">
        <v>345</v>
      </c>
      <c r="D196" s="36" t="s">
        <v>346</v>
      </c>
    </row>
    <row ht="150" outlineLevel="0" r="197">
      <c r="A197" s="24" t="n">
        <v>181</v>
      </c>
      <c r="B197" s="33" t="s">
        <v>176</v>
      </c>
      <c r="C197" s="32" t="s">
        <v>347</v>
      </c>
      <c r="D197" s="36" t="s">
        <v>348</v>
      </c>
    </row>
    <row ht="60" outlineLevel="0" r="198">
      <c r="A198" s="24" t="n">
        <v>182</v>
      </c>
      <c r="B198" s="33" t="s">
        <v>176</v>
      </c>
      <c r="C198" s="32" t="s">
        <v>349</v>
      </c>
      <c r="D198" s="36" t="s">
        <v>350</v>
      </c>
    </row>
    <row ht="30" outlineLevel="0" r="199">
      <c r="A199" s="24" t="n">
        <v>183</v>
      </c>
      <c r="B199" s="33" t="s">
        <v>176</v>
      </c>
      <c r="C199" s="32" t="s">
        <v>351</v>
      </c>
      <c r="D199" s="36" t="s">
        <v>352</v>
      </c>
    </row>
    <row ht="30" outlineLevel="0" r="200">
      <c r="A200" s="24" t="n">
        <v>184</v>
      </c>
      <c r="B200" s="33" t="s">
        <v>176</v>
      </c>
      <c r="C200" s="32" t="s">
        <v>353</v>
      </c>
      <c r="D200" s="36" t="s">
        <v>354</v>
      </c>
    </row>
    <row ht="90" outlineLevel="0" r="201">
      <c r="A201" s="24" t="n">
        <v>185</v>
      </c>
      <c r="B201" s="33" t="s">
        <v>176</v>
      </c>
      <c r="C201" s="35" t="s">
        <v>355</v>
      </c>
      <c r="D201" s="36" t="s">
        <v>356</v>
      </c>
    </row>
    <row ht="45" outlineLevel="0" r="202">
      <c r="A202" s="24" t="n">
        <v>186</v>
      </c>
      <c r="B202" s="33" t="s">
        <v>176</v>
      </c>
      <c r="C202" s="35" t="s">
        <v>357</v>
      </c>
      <c r="D202" s="36" t="s">
        <v>358</v>
      </c>
    </row>
    <row ht="45" outlineLevel="0" r="203">
      <c r="A203" s="24" t="n">
        <v>187</v>
      </c>
      <c r="B203" s="33" t="s">
        <v>176</v>
      </c>
      <c r="C203" s="35" t="s">
        <v>359</v>
      </c>
      <c r="D203" s="36" t="s">
        <v>360</v>
      </c>
    </row>
    <row ht="60" outlineLevel="0" r="204">
      <c r="A204" s="24" t="n">
        <v>188</v>
      </c>
      <c r="B204" s="33" t="s">
        <v>176</v>
      </c>
      <c r="C204" s="32" t="s">
        <v>361</v>
      </c>
      <c r="D204" s="36" t="s">
        <v>362</v>
      </c>
    </row>
    <row ht="60" outlineLevel="0" r="205">
      <c r="A205" s="24" t="n">
        <v>189</v>
      </c>
      <c r="B205" s="33" t="s">
        <v>176</v>
      </c>
      <c r="C205" s="32" t="s">
        <v>363</v>
      </c>
      <c r="D205" s="36" t="s">
        <v>364</v>
      </c>
    </row>
    <row ht="75" outlineLevel="0" r="206">
      <c r="A206" s="24" t="n">
        <v>190</v>
      </c>
      <c r="B206" s="33" t="s">
        <v>176</v>
      </c>
      <c r="C206" s="32" t="s">
        <v>365</v>
      </c>
      <c r="D206" s="36" t="s">
        <v>366</v>
      </c>
    </row>
    <row ht="75" outlineLevel="0" r="207">
      <c r="A207" s="24" t="n">
        <v>191</v>
      </c>
      <c r="B207" s="33" t="s">
        <v>176</v>
      </c>
      <c r="C207" s="32" t="s">
        <v>367</v>
      </c>
      <c r="D207" s="36" t="s">
        <v>368</v>
      </c>
    </row>
    <row ht="60" outlineLevel="0" r="208">
      <c r="A208" s="24" t="n">
        <v>192</v>
      </c>
      <c r="B208" s="33" t="s">
        <v>176</v>
      </c>
      <c r="C208" s="32" t="s">
        <v>369</v>
      </c>
      <c r="D208" s="36" t="s">
        <v>370</v>
      </c>
    </row>
    <row customHeight="true" ht="38.25" outlineLevel="0" r="209">
      <c r="A209" s="24" t="n">
        <v>193</v>
      </c>
      <c r="B209" s="33" t="s">
        <v>176</v>
      </c>
      <c r="C209" s="32" t="s">
        <v>371</v>
      </c>
      <c r="D209" s="61" t="s">
        <v>372</v>
      </c>
    </row>
    <row ht="45" outlineLevel="0" r="210">
      <c r="A210" s="24" t="n">
        <v>194</v>
      </c>
      <c r="B210" s="33" t="s">
        <v>176</v>
      </c>
      <c r="C210" s="32" t="s">
        <v>373</v>
      </c>
      <c r="D210" s="36" t="s">
        <v>374</v>
      </c>
    </row>
    <row ht="45" outlineLevel="0" r="211">
      <c r="A211" s="24" t="n">
        <v>195</v>
      </c>
      <c r="B211" s="33" t="s">
        <v>176</v>
      </c>
      <c r="C211" s="32" t="s">
        <v>375</v>
      </c>
      <c r="D211" s="36" t="s">
        <v>376</v>
      </c>
    </row>
    <row ht="30" outlineLevel="0" r="212">
      <c r="A212" s="24" t="n">
        <v>196</v>
      </c>
      <c r="B212" s="33" t="s">
        <v>176</v>
      </c>
      <c r="C212" s="32" t="s">
        <v>377</v>
      </c>
      <c r="D212" s="36" t="s">
        <v>378</v>
      </c>
    </row>
    <row ht="60" outlineLevel="0" r="213">
      <c r="A213" s="24" t="n">
        <v>197</v>
      </c>
      <c r="B213" s="33" t="s">
        <v>176</v>
      </c>
      <c r="C213" s="32" t="s">
        <v>379</v>
      </c>
      <c r="D213" s="36" t="s">
        <v>380</v>
      </c>
    </row>
  </sheetData>
  <autoFilter ref="A4:I272"/>
  <mergeCells count="14">
    <mergeCell ref="A1:D1"/>
    <mergeCell ref="B99:D99"/>
    <mergeCell ref="B47:D47"/>
    <mergeCell ref="B78:D78"/>
    <mergeCell ref="A2:D2"/>
    <mergeCell ref="A3:D3"/>
    <mergeCell ref="A5:D5"/>
    <mergeCell ref="B53:D53"/>
    <mergeCell ref="B106:D106"/>
    <mergeCell ref="B37:D37"/>
    <mergeCell ref="B6:D6"/>
    <mergeCell ref="B10:D10"/>
    <mergeCell ref="B14:D14"/>
    <mergeCell ref="B33:D33"/>
  </mergeCells>
  <pageMargins bottom="0.984251976013184" footer="0.236220464110374" header="0.393700778484344" left="0.870000004768372" right="0.240000009536743" top="0.393700778484344"/>
  <pageSetup fitToHeight="1" fitToWidth="1" orientation="portrait" paperHeight="297mm" paperSize="9" paperWidth="210mm" scale="65"/>
</worksheet>
</file>

<file path=xl/worksheets/sheet20.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sheetPr>
  <dimension ref="A1:D24"/>
  <sheetViews>
    <sheetView showZeros="true" workbookViewId="0"/>
  </sheetViews>
  <sheetFormatPr baseColWidth="8" customHeight="false" defaultColWidth="9.01743714249899" defaultRowHeight="12.75" zeroHeight="false"/>
  <cols>
    <col customWidth="true" max="1" min="1" outlineLevel="0" width="56.7944409286073"/>
    <col customWidth="true" max="2" min="2" outlineLevel="0" width="34.3857222389415"/>
    <col customWidth="true" hidden="true" max="3" min="3" outlineLevel="0" width="15.923098407182"/>
    <col customWidth="true" hidden="true" max="4" min="4" outlineLevel="0" width="15.0791594538436"/>
  </cols>
  <sheetData>
    <row customHeight="true" ht="39" outlineLevel="0" r="1">
      <c r="A1" s="2" t="str">
        <f aca="false" ca="false" dt2D="false" dtr="false" t="normal">"Приложение №"&amp;Н2доркап&amp;"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2" t="s"/>
      <c r="C1" s="2" t="s"/>
      <c r="D1" s="2" t="s"/>
    </row>
    <row customHeight="true" ht="54.75" outlineLevel="0" r="2">
      <c r="A2" s="2" t="str">
        <f aca="false" ca="false" dt2D="false" dtr="false" t="normal">"Приложение №"&amp;Н1доркап&amp;" к решению
Богучанского районного Совета депутатов
от "&amp;Р1дата&amp;" года №"&amp;Р1номер</f>
        <v>Приложение № к решению
Богучанского районного Совета депутатов
от 22.12.2021 года №18/1-133</v>
      </c>
      <c r="B2" s="2" t="s"/>
      <c r="C2" s="2" t="s"/>
      <c r="D2" s="2" t="s"/>
    </row>
    <row customHeight="true" ht="96" outlineLevel="0" r="3">
      <c r="A3" s="293" t="s">
        <v>1842</v>
      </c>
      <c r="B3" s="293" t="s"/>
      <c r="C3" s="293" t="s"/>
      <c r="D3" s="293" t="s"/>
    </row>
    <row outlineLevel="0" r="4">
      <c r="A4" s="102" t="n"/>
      <c r="B4" s="102" t="n"/>
      <c r="C4" s="102" t="n"/>
      <c r="D4" s="102" t="n"/>
    </row>
    <row customHeight="true" ht="22.5" outlineLevel="0" r="5">
      <c r="A5" s="74" t="s">
        <v>1768</v>
      </c>
      <c r="B5" s="205" t="s">
        <v>453</v>
      </c>
      <c r="C5" s="205" t="s">
        <v>4</v>
      </c>
      <c r="D5" s="205" t="s">
        <v>5</v>
      </c>
    </row>
    <row ht="15" outlineLevel="0" r="6">
      <c r="A6" s="297" t="s">
        <v>1843</v>
      </c>
      <c r="B6" s="298" t="n">
        <f aca="false" ca="false" dt2D="false" dtr="false" t="normal">SUM(B7:B24)</f>
        <v>0</v>
      </c>
      <c r="C6" s="299" t="n">
        <f aca="false" ca="false" dt2D="false" dtr="false" t="normal">SUM(C7:C24)</f>
        <v>0</v>
      </c>
      <c r="D6" s="299" t="n">
        <f aca="false" ca="false" dt2D="false" dtr="false" t="normal">SUM(D7:D24)</f>
        <v>0</v>
      </c>
    </row>
    <row ht="14.25" outlineLevel="0" r="7">
      <c r="A7" s="250" t="s">
        <v>1789</v>
      </c>
      <c r="B7" s="300" t="n"/>
      <c r="C7" s="300" t="n"/>
      <c r="D7" s="300" t="n"/>
    </row>
    <row ht="14.25" outlineLevel="0" r="8">
      <c r="A8" s="250" t="s">
        <v>1790</v>
      </c>
      <c r="B8" s="300" t="n"/>
      <c r="C8" s="300" t="n"/>
      <c r="D8" s="300" t="n"/>
    </row>
    <row ht="14.25" outlineLevel="0" r="9">
      <c r="A9" s="250" t="s">
        <v>1844</v>
      </c>
      <c r="B9" s="300" t="n"/>
      <c r="C9" s="300" t="n"/>
      <c r="D9" s="300" t="n"/>
    </row>
    <row ht="14.25" outlineLevel="0" r="10">
      <c r="A10" s="250" t="s">
        <v>1845</v>
      </c>
      <c r="B10" s="300" t="n"/>
      <c r="C10" s="300" t="n"/>
      <c r="D10" s="300" t="n"/>
    </row>
    <row ht="14.25" outlineLevel="0" r="11">
      <c r="A11" s="250" t="s">
        <v>1793</v>
      </c>
      <c r="B11" s="300" t="n"/>
      <c r="C11" s="300" t="n"/>
      <c r="D11" s="300" t="n"/>
    </row>
    <row ht="14.25" outlineLevel="0" r="12">
      <c r="A12" s="243" t="s">
        <v>1794</v>
      </c>
      <c r="B12" s="300" t="n"/>
      <c r="C12" s="300" t="n"/>
      <c r="D12" s="300" t="n"/>
    </row>
    <row ht="14.25" outlineLevel="0" r="13">
      <c r="A13" s="250" t="s">
        <v>1795</v>
      </c>
      <c r="B13" s="300" t="n"/>
      <c r="C13" s="300" t="n"/>
      <c r="D13" s="300" t="n"/>
    </row>
    <row ht="14.25" outlineLevel="0" r="14">
      <c r="A14" s="250" t="s">
        <v>1796</v>
      </c>
      <c r="B14" s="300" t="n"/>
      <c r="C14" s="300" t="n"/>
      <c r="D14" s="300" t="n"/>
    </row>
    <row ht="14.25" outlineLevel="0" r="15">
      <c r="A15" s="250" t="s">
        <v>1797</v>
      </c>
      <c r="B15" s="300" t="n"/>
      <c r="C15" s="300" t="n"/>
      <c r="D15" s="300" t="n"/>
    </row>
    <row ht="14.25" outlineLevel="0" r="16">
      <c r="A16" s="250" t="s">
        <v>1798</v>
      </c>
      <c r="B16" s="300" t="n"/>
      <c r="C16" s="300" t="n"/>
      <c r="D16" s="300" t="n"/>
    </row>
    <row ht="14.25" outlineLevel="0" r="17">
      <c r="A17" s="250" t="s">
        <v>1846</v>
      </c>
      <c r="B17" s="301" t="n"/>
      <c r="C17" s="302" t="n"/>
      <c r="D17" s="302" t="n"/>
    </row>
    <row ht="14.25" outlineLevel="0" r="18">
      <c r="A18" s="250" t="s">
        <v>1801</v>
      </c>
      <c r="B18" s="301" t="n"/>
      <c r="C18" s="302" t="n"/>
      <c r="D18" s="302" t="n"/>
    </row>
    <row ht="14.25" outlineLevel="0" r="19">
      <c r="A19" s="250" t="s">
        <v>1847</v>
      </c>
      <c r="B19" s="301" t="n"/>
      <c r="C19" s="302" t="n"/>
      <c r="D19" s="302" t="n"/>
    </row>
    <row ht="14.25" outlineLevel="0" r="20">
      <c r="A20" s="250" t="s">
        <v>1802</v>
      </c>
      <c r="B20" s="301" t="n"/>
      <c r="C20" s="301" t="n"/>
      <c r="D20" s="301" t="n"/>
    </row>
    <row ht="14.25" outlineLevel="0" r="21">
      <c r="A21" s="250" t="s">
        <v>1803</v>
      </c>
      <c r="B21" s="302" t="n"/>
      <c r="C21" s="301" t="n"/>
      <c r="D21" s="302" t="n"/>
    </row>
    <row ht="14.25" outlineLevel="0" r="22">
      <c r="A22" s="250" t="s">
        <v>1804</v>
      </c>
      <c r="B22" s="302" t="n"/>
      <c r="C22" s="301" t="n"/>
      <c r="D22" s="302" t="n"/>
    </row>
    <row ht="14.25" outlineLevel="0" r="23">
      <c r="A23" s="250" t="s">
        <v>1805</v>
      </c>
      <c r="B23" s="302" t="n"/>
      <c r="C23" s="301" t="n"/>
      <c r="D23" s="302" t="n"/>
    </row>
    <row ht="14.25" outlineLevel="0" r="24">
      <c r="A24" s="250" t="s">
        <v>1806</v>
      </c>
      <c r="B24" s="302" t="n"/>
      <c r="C24" s="302" t="n"/>
      <c r="D24" s="301" t="n"/>
    </row>
  </sheetData>
  <mergeCells count="3">
    <mergeCell ref="A1:D1"/>
    <mergeCell ref="A2:D2"/>
    <mergeCell ref="A3:D3"/>
  </mergeCells>
  <pageMargins bottom="0.75" footer="0.300000011920929" header="0.300000011920929" left="0.700000047683716" right="0.240000009536743" top="0.75"/>
  <pageSetup fitToHeight="0" fitToWidth="0" orientation="portrait" paperHeight="297mm" paperSize="9" paperWidth="210mm" scale="100"/>
</worksheet>
</file>

<file path=xl/worksheets/sheet21.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sheetPr>
  <dimension ref="A1:B7"/>
  <sheetViews>
    <sheetView showZeros="true" workbookViewId="0"/>
  </sheetViews>
  <sheetFormatPr baseColWidth="8" customHeight="false" defaultColWidth="9.01743714249899" defaultRowHeight="12.75" zeroHeight="false"/>
  <cols>
    <col customWidth="true" max="1" min="1" outlineLevel="0" width="61.5844693265342"/>
    <col customWidth="true" max="2" min="2" outlineLevel="0" width="19.7304607562371"/>
  </cols>
  <sheetData>
    <row customHeight="true" ht="53.25" outlineLevel="0" r="1">
      <c r="A1" s="2" t="str">
        <f aca="false" ca="false" dt2D="false" dtr="false" t="normal">"Приложение №"&amp;H2гор_среда_10&amp;"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2" t="s"/>
    </row>
    <row customHeight="true" ht="67.5" outlineLevel="0" r="2">
      <c r="A2" s="2" t="e">
        <f aca="false" ca="false" dt2D="false" dtr="false" t="normal">"Приложение №"&amp;H1гор_среда_10&amp;" к решению
Богучанского районного Совета депутатов
от "&amp;Р1дата&amp;" года №"&amp;е213</f>
        <v>#GETTING_DATA</v>
      </c>
      <c r="B2" s="2" t="s"/>
    </row>
    <row customHeight="true" ht="180" outlineLevel="0" r="3">
      <c r="A3" s="202" t="s">
        <v>1848</v>
      </c>
      <c r="B3" s="303" t="s"/>
    </row>
    <row outlineLevel="0" r="4">
      <c r="A4" s="103" t="n"/>
      <c r="B4" s="105" t="s">
        <v>0</v>
      </c>
    </row>
    <row outlineLevel="0" r="5">
      <c r="A5" s="153" t="s">
        <v>1768</v>
      </c>
      <c r="B5" s="153" t="s">
        <v>1849</v>
      </c>
    </row>
    <row ht="15" outlineLevel="0" r="6">
      <c r="A6" s="269" t="s">
        <v>850</v>
      </c>
      <c r="B6" s="270" t="n">
        <f aca="false" ca="false" dt2D="false" dtr="false" t="normal">SUM(B7:B10)</f>
        <v>0</v>
      </c>
    </row>
    <row customHeight="true" ht="17.25" outlineLevel="0" r="7">
      <c r="A7" s="250" t="s">
        <v>1850</v>
      </c>
      <c r="B7" s="211" t="n"/>
    </row>
  </sheetData>
  <mergeCells count="3">
    <mergeCell ref="A1:B1"/>
    <mergeCell ref="A2:B2"/>
    <mergeCell ref="A3:B3"/>
  </mergeCells>
  <pageMargins bottom="0.75" footer="0.300000011920929" header="0.300000011920929" left="0.700000047683716" right="0.700000047683716" top="0.75"/>
  <pageSetup fitToHeight="0" fitToWidth="0" orientation="portrait" paperHeight="297mm" paperSize="9" paperWidth="210mm" scale="100"/>
</worksheet>
</file>

<file path=xl/worksheets/sheet22.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sheetPr>
  <dimension ref="A1:B23"/>
  <sheetViews>
    <sheetView showZeros="true" workbookViewId="0"/>
  </sheetViews>
  <sheetFormatPr baseColWidth="8" customHeight="false" defaultColWidth="9.01743714249899" defaultRowHeight="12.75" zeroHeight="false"/>
  <cols>
    <col customWidth="true" max="1" min="1" outlineLevel="0" width="60.0353239287086"/>
    <col customWidth="true" max="2" min="2" outlineLevel="0" width="24.2391806808161"/>
  </cols>
  <sheetData>
    <row customHeight="true" ht="44.25" outlineLevel="0" r="1">
      <c r="A1" s="2" t="str">
        <f aca="false" ca="false" dt2D="false" dtr="false" t="normal">"Приложение №"&amp;Н2рег_вып&amp;"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2" t="s"/>
    </row>
    <row customHeight="true" ht="46.5" outlineLevel="0" r="2">
      <c r="A2" s="2" t="str">
        <f aca="false" ca="false" dt2D="false" dtr="false" t="normal">"Приложение №"&amp;Н1рег_вып&amp;" к решению
Богучанского районного Совета депутатов
от "&amp;Р1дата&amp;" года №"&amp;Р1номер</f>
        <v>Приложение №26 к решению
Богучанского районного Совета депутатов
от 22.12.2021 года №18/1-133</v>
      </c>
      <c r="B2" s="2" t="s"/>
    </row>
    <row customHeight="true" ht="93.75" outlineLevel="0" r="3">
      <c r="A3" s="3" t="s">
        <v>1851</v>
      </c>
      <c r="B3" s="5" t="s"/>
    </row>
    <row outlineLevel="0" r="4">
      <c r="A4" s="103" t="n"/>
      <c r="B4" s="105" t="n"/>
    </row>
    <row ht="14.25" outlineLevel="0" r="5">
      <c r="A5" s="205" t="s">
        <v>1768</v>
      </c>
      <c r="B5" s="205" t="s">
        <v>453</v>
      </c>
    </row>
    <row ht="15" outlineLevel="0" r="6">
      <c r="A6" s="269" t="s">
        <v>850</v>
      </c>
      <c r="B6" s="248" t="n">
        <f aca="false" ca="false" dt2D="false" dtr="false" t="normal">SUM(B7:B26)</f>
        <v>1829220</v>
      </c>
    </row>
    <row ht="14.25" outlineLevel="0" r="7">
      <c r="A7" s="240" t="s">
        <v>1789</v>
      </c>
      <c r="B7" s="304" t="n">
        <v>136764</v>
      </c>
    </row>
    <row ht="14.25" outlineLevel="0" r="8">
      <c r="A8" s="240" t="s">
        <v>1790</v>
      </c>
      <c r="B8" s="304" t="n">
        <v>113970</v>
      </c>
    </row>
    <row ht="14.25" outlineLevel="0" r="9">
      <c r="A9" s="240" t="s">
        <v>1844</v>
      </c>
      <c r="B9" s="304" t="n">
        <v>113970</v>
      </c>
    </row>
    <row ht="14.25" outlineLevel="0" r="10">
      <c r="A10" s="240" t="s">
        <v>1793</v>
      </c>
      <c r="B10" s="304" t="n">
        <v>136764</v>
      </c>
    </row>
    <row ht="14.25" outlineLevel="0" r="11">
      <c r="A11" s="240" t="s">
        <v>1794</v>
      </c>
      <c r="B11" s="304" t="n">
        <v>136764</v>
      </c>
    </row>
    <row ht="14.25" outlineLevel="0" r="12">
      <c r="A12" s="240" t="s">
        <v>1795</v>
      </c>
      <c r="B12" s="304" t="n">
        <v>68382</v>
      </c>
    </row>
    <row ht="14.25" outlineLevel="0" r="13">
      <c r="A13" s="240" t="s">
        <v>1796</v>
      </c>
      <c r="B13" s="304" t="n">
        <v>239338</v>
      </c>
    </row>
    <row ht="14.25" outlineLevel="0" r="14">
      <c r="A14" s="240" t="s">
        <v>1798</v>
      </c>
      <c r="B14" s="304" t="n">
        <v>68382</v>
      </c>
    </row>
    <row ht="14.25" outlineLevel="0" r="15">
      <c r="A15" s="240" t="s">
        <v>1797</v>
      </c>
      <c r="B15" s="304" t="n">
        <v>68382</v>
      </c>
    </row>
    <row ht="14.25" outlineLevel="0" r="16">
      <c r="A16" s="240" t="s">
        <v>1846</v>
      </c>
      <c r="B16" s="304" t="n">
        <v>45588</v>
      </c>
    </row>
    <row ht="14.25" outlineLevel="0" r="17">
      <c r="A17" s="240" t="s">
        <v>1799</v>
      </c>
      <c r="B17" s="304" t="n">
        <v>159558</v>
      </c>
    </row>
    <row ht="14.25" outlineLevel="0" r="18">
      <c r="A18" s="240" t="s">
        <v>1801</v>
      </c>
      <c r="B18" s="304" t="n">
        <v>113970</v>
      </c>
    </row>
    <row ht="14.25" outlineLevel="0" r="19">
      <c r="A19" s="240" t="s">
        <v>1803</v>
      </c>
      <c r="B19" s="304" t="n">
        <v>45588</v>
      </c>
    </row>
    <row ht="14.25" outlineLevel="0" r="20">
      <c r="A20" s="240" t="s">
        <v>1850</v>
      </c>
      <c r="B20" s="304" t="n">
        <v>68382</v>
      </c>
    </row>
    <row ht="14.25" outlineLevel="0" r="21">
      <c r="A21" s="240" t="s">
        <v>1804</v>
      </c>
      <c r="B21" s="304" t="n">
        <v>68382</v>
      </c>
    </row>
    <row ht="14.25" outlineLevel="0" r="22">
      <c r="A22" s="240" t="s">
        <v>1805</v>
      </c>
      <c r="B22" s="304" t="n">
        <v>113970</v>
      </c>
    </row>
    <row ht="14.25" outlineLevel="0" r="23">
      <c r="A23" s="240" t="s">
        <v>1806</v>
      </c>
      <c r="B23" s="304" t="n">
        <v>131066</v>
      </c>
    </row>
  </sheetData>
  <mergeCells count="3">
    <mergeCell ref="A1:B1"/>
    <mergeCell ref="A2:B2"/>
    <mergeCell ref="A3:B3"/>
  </mergeCells>
  <pageMargins bottom="0.75" footer="0.300000011920929" header="0.300000011920929" left="0.700000047683716" right="0.700000047683716" top="0.75"/>
  <pageSetup fitToHeight="0" fitToWidth="0" orientation="portrait" paperHeight="297mm" paperSize="9" paperWidth="210mm" scale="100"/>
</worksheet>
</file>

<file path=xl/worksheets/sheet23.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sheetPr>
  <dimension ref="A1:D9"/>
  <sheetViews>
    <sheetView showZeros="true" workbookViewId="0"/>
  </sheetViews>
  <sheetFormatPr baseColWidth="8" customHeight="false" defaultColWidth="9.01743714249899" defaultRowHeight="12.75" zeroHeight="false"/>
  <cols>
    <col customWidth="true" max="1" min="1" outlineLevel="0" width="55.6653310996631"/>
    <col customWidth="true" max="2" min="2" outlineLevel="0" width="23.5339688230111"/>
    <col customWidth="true" max="4" min="3" outlineLevel="0" width="14.7978455671778"/>
  </cols>
  <sheetData>
    <row customHeight="true" ht="45.75" outlineLevel="0" r="1">
      <c r="A1" s="2" t="str">
        <f aca="false" ca="false" dt2D="false" dtr="false" t="normal">"Приложение №"&amp;Н2гор_среда&amp;"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2" t="s"/>
      <c r="C1" s="1" t="n"/>
      <c r="D1" s="1" t="n"/>
    </row>
    <row customHeight="true" ht="45" outlineLevel="0" r="2">
      <c r="A2" s="2" t="str">
        <f aca="false" ca="false" dt2D="false" dtr="false" t="normal">"Приложение №"&amp;Н1гор_среда&amp;" к решению
Богучанского районного Совета депутатов
от "&amp;Р1дата&amp;" года №"&amp;Р1номер</f>
        <v>Приложение № к решению
Богучанского районного Совета депутатов
от 22.12.2021 года №18/1-133</v>
      </c>
      <c r="B2" s="2" t="s"/>
      <c r="C2" s="1" t="n"/>
      <c r="D2" s="1" t="n"/>
    </row>
    <row customHeight="true" ht="180" outlineLevel="0" r="3">
      <c r="A3" s="202" t="s">
        <v>1852</v>
      </c>
      <c r="B3" s="303" t="s"/>
      <c r="C3" s="305" t="n"/>
      <c r="D3" s="305" t="n"/>
    </row>
    <row outlineLevel="0" r="4">
      <c r="A4" s="103" t="n"/>
      <c r="B4" s="105" t="s">
        <v>0</v>
      </c>
      <c r="C4" s="105" t="n"/>
    </row>
    <row outlineLevel="0" r="5">
      <c r="A5" s="153" t="s">
        <v>1768</v>
      </c>
      <c r="B5" s="153" t="s">
        <v>1849</v>
      </c>
    </row>
    <row ht="15" outlineLevel="0" r="6">
      <c r="A6" s="269" t="s">
        <v>850</v>
      </c>
      <c r="B6" s="270" t="n">
        <f aca="false" ca="false" dt2D="false" dtr="false" t="normal">SUM(B7:B10)</f>
        <v>0</v>
      </c>
    </row>
    <row ht="15" outlineLevel="0" r="7">
      <c r="A7" s="250" t="s">
        <v>1850</v>
      </c>
      <c r="B7" s="306" t="n"/>
    </row>
    <row hidden="true" ht="14.25" outlineLevel="0" r="8">
      <c r="A8" s="250" t="s">
        <v>1853</v>
      </c>
      <c r="B8" s="211" t="n"/>
    </row>
    <row hidden="true" ht="14.25" outlineLevel="0" r="9">
      <c r="A9" s="250" t="s">
        <v>1804</v>
      </c>
      <c r="B9" s="211" t="n"/>
    </row>
  </sheetData>
  <mergeCells count="3">
    <mergeCell ref="A1:B1"/>
    <mergeCell ref="A2:B2"/>
    <mergeCell ref="A3:B3"/>
  </mergeCells>
  <pageMargins bottom="0.75" footer="0.300000011920929" header="0.300000011920929" left="0.700000047683716" right="0.700000047683716" top="0.75"/>
  <pageSetup fitToHeight="0" fitToWidth="0" orientation="portrait" paperHeight="297mm" paperSize="9" paperWidth="210mm" scale="100"/>
</worksheet>
</file>

<file path=xl/worksheets/sheet24.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sheetPr>
  <dimension ref="A1:D17"/>
  <sheetViews>
    <sheetView showZeros="true" workbookViewId="0"/>
  </sheetViews>
  <sheetFormatPr baseColWidth="8" customHeight="false" defaultColWidth="9.01743714249899" defaultRowHeight="12.75" zeroHeight="false"/>
  <cols>
    <col customWidth="true" max="1" min="1" outlineLevel="0" width="59.1913822687113"/>
    <col customWidth="true" max="2" min="2" outlineLevel="0" width="26.6361220209201"/>
    <col customWidth="true" hidden="true" max="3" min="3" outlineLevel="0" width="14.231366218224"/>
    <col customWidth="true" hidden="true" max="4" min="4" outlineLevel="0" width="14.0926364160317"/>
  </cols>
  <sheetData>
    <row customHeight="true" ht="45.75" outlineLevel="0" r="1">
      <c r="A1" s="2" t="str">
        <f aca="false" ca="false" dt2D="false" dtr="false" t="normal">"Приложение №"&amp;H2потенциал&amp;"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2" t="s"/>
      <c r="C1" s="2" t="s"/>
      <c r="D1" s="2" t="s"/>
    </row>
    <row customHeight="true" ht="63" outlineLevel="0" r="2">
      <c r="A2" s="2" t="str">
        <f aca="false" ca="false" dt2D="false" dtr="false" t="normal">"Приложение №"&amp;H1потенциал&amp;" к решению
Богучанского районного Совета депутатов
от "&amp;Р1дата&amp;" года №"&amp;Р1номер</f>
        <v>Приложение №24 к решению
Богучанского районного Совета депутатов
от 22.12.2021 года №18/1-133</v>
      </c>
      <c r="B2" s="2" t="s"/>
      <c r="C2" s="2" t="s"/>
      <c r="D2" s="2" t="s"/>
    </row>
    <row customHeight="true" ht="90" outlineLevel="0" r="3">
      <c r="A3" s="149" t="s">
        <v>1854</v>
      </c>
      <c r="B3" s="150" t="s"/>
      <c r="C3" s="150" t="s"/>
      <c r="D3" s="151" t="s"/>
    </row>
    <row outlineLevel="0" r="4">
      <c r="A4" s="102" t="n"/>
      <c r="B4" s="105" t="n"/>
      <c r="C4" s="105" t="n"/>
      <c r="D4" s="246" t="s">
        <v>0</v>
      </c>
    </row>
    <row ht="15" outlineLevel="0" r="5">
      <c r="A5" s="205" t="s">
        <v>1768</v>
      </c>
      <c r="B5" s="205" t="s">
        <v>453</v>
      </c>
      <c r="C5" s="307" t="s">
        <v>1855</v>
      </c>
      <c r="D5" s="307" t="s">
        <v>453</v>
      </c>
    </row>
    <row ht="15" outlineLevel="0" r="6">
      <c r="A6" s="269" t="s">
        <v>850</v>
      </c>
      <c r="B6" s="248" t="n">
        <f aca="false" ca="false" dt2D="false" dtr="false" t="normal">SUM(B7:B17)</f>
        <v>2763258</v>
      </c>
      <c r="C6" s="248" t="n">
        <f aca="false" ca="false" dt2D="false" dtr="false" t="normal">SUM(C7:C17)</f>
        <v>0</v>
      </c>
      <c r="D6" s="248" t="n">
        <f aca="false" ca="false" dt2D="false" dtr="false" t="normal">SUM(D7:D17)</f>
        <v>0</v>
      </c>
    </row>
    <row ht="15" outlineLevel="0" r="7">
      <c r="A7" s="190" t="s">
        <v>1844</v>
      </c>
      <c r="B7" s="308" t="n">
        <v>2276</v>
      </c>
      <c r="C7" s="309" t="n"/>
      <c r="D7" s="309" t="n"/>
    </row>
    <row ht="15" outlineLevel="0" r="8">
      <c r="A8" s="190" t="s">
        <v>1845</v>
      </c>
      <c r="B8" s="308" t="n">
        <v>2239314</v>
      </c>
      <c r="C8" s="309" t="n"/>
      <c r="D8" s="309" t="n"/>
    </row>
    <row ht="15" outlineLevel="0" r="9">
      <c r="A9" s="190" t="s">
        <v>1794</v>
      </c>
      <c r="B9" s="308" t="n">
        <v>108658</v>
      </c>
      <c r="C9" s="309" t="n"/>
      <c r="D9" s="309" t="n"/>
    </row>
    <row ht="14.25" outlineLevel="0" r="10">
      <c r="A10" s="190" t="s">
        <v>1795</v>
      </c>
      <c r="B10" s="308" t="n">
        <v>9740</v>
      </c>
      <c r="C10" s="310" t="n"/>
      <c r="D10" s="310" t="n"/>
    </row>
    <row outlineLevel="0" r="11">
      <c r="A11" s="190" t="s">
        <v>1796</v>
      </c>
      <c r="B11" s="308" t="n">
        <v>47736</v>
      </c>
    </row>
    <row outlineLevel="0" r="12">
      <c r="A12" s="190" t="s">
        <v>1797</v>
      </c>
      <c r="B12" s="308" t="n">
        <v>4402</v>
      </c>
    </row>
    <row outlineLevel="0" r="13">
      <c r="A13" s="190" t="s">
        <v>1798</v>
      </c>
      <c r="B13" s="308" t="n">
        <v>26363</v>
      </c>
    </row>
    <row outlineLevel="0" r="14">
      <c r="A14" s="190" t="s">
        <v>1846</v>
      </c>
      <c r="B14" s="308" t="n">
        <v>86523</v>
      </c>
    </row>
    <row outlineLevel="0" r="15">
      <c r="A15" s="190" t="s">
        <v>1802</v>
      </c>
      <c r="B15" s="308" t="n">
        <v>204723</v>
      </c>
    </row>
    <row outlineLevel="0" r="16">
      <c r="A16" s="190" t="s">
        <v>1803</v>
      </c>
      <c r="B16" s="308" t="n">
        <v>11076</v>
      </c>
    </row>
    <row outlineLevel="0" r="17">
      <c r="A17" s="190" t="s">
        <v>1806</v>
      </c>
      <c r="B17" s="308" t="n">
        <v>22447</v>
      </c>
    </row>
  </sheetData>
  <mergeCells count="3">
    <mergeCell ref="A1:D1"/>
    <mergeCell ref="A2:D2"/>
    <mergeCell ref="A3:D3"/>
  </mergeCells>
  <pageMargins bottom="0.75" footer="0.300000011920929" header="0.300000011920929" left="0.700000047683716" right="0.700000047683716" top="0.75"/>
  <pageSetup fitToHeight="0" fitToWidth="0" orientation="portrait" paperHeight="297mm" paperSize="9" paperWidth="210mm" scale="100"/>
</worksheet>
</file>

<file path=xl/worksheets/sheet25.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sheetPr>
  <dimension ref="A1:I21"/>
  <sheetViews>
    <sheetView showZeros="true" workbookViewId="0"/>
  </sheetViews>
  <sheetFormatPr baseColWidth="8" customHeight="false" defaultColWidth="9.01743714249899" defaultRowHeight="12.75" zeroHeight="false"/>
  <cols>
    <col customWidth="true" max="1" min="1" outlineLevel="0" width="57.0757548152731"/>
    <col customWidth="true" max="2" min="2" outlineLevel="0" width="26.6361220209201"/>
    <col customWidth="true" hidden="true" max="3" min="3" outlineLevel="0" width="14.231366218224"/>
    <col customWidth="true" hidden="true" max="4" min="4" outlineLevel="0" width="14.0926364160317"/>
  </cols>
  <sheetData>
    <row customHeight="true" ht="45.75" outlineLevel="0" r="1">
      <c r="A1" s="2" t="str">
        <f aca="false" ca="false" dt2D="false" dtr="false" t="normal">"Приложение №"&amp;H1УДС&amp;"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2" t="s"/>
      <c r="C1" s="2" t="s"/>
      <c r="D1" s="2" t="s"/>
    </row>
    <row customHeight="true" ht="63" outlineLevel="0" r="2">
      <c r="A2" s="2" t="str">
        <f aca="false" ca="false" dt2D="false" dtr="false" t="normal">"Приложение №"&amp;H2УДС&amp;" к решению
Богучанского районного Совета депутатов
от "&amp;Р1дата&amp;" года №"&amp;Р1номер</f>
        <v>Приложение № к решению
Богучанского районного Совета депутатов
от 22.12.2021 года №18/1-133</v>
      </c>
      <c r="B2" s="2" t="s"/>
      <c r="C2" s="2" t="s"/>
      <c r="D2" s="2" t="s"/>
    </row>
    <row customHeight="true" ht="90" outlineLevel="0" r="3">
      <c r="A3" s="202" t="s">
        <v>1856</v>
      </c>
      <c r="B3" s="311" t="s"/>
      <c r="C3" s="311" t="s"/>
      <c r="D3" s="303" t="s"/>
    </row>
    <row outlineLevel="0" r="4">
      <c r="A4" s="102" t="n"/>
      <c r="B4" s="105" t="n"/>
      <c r="C4" s="105" t="n"/>
      <c r="D4" s="246" t="s">
        <v>0</v>
      </c>
    </row>
    <row ht="15" outlineLevel="0" r="5">
      <c r="A5" s="205" t="s">
        <v>1768</v>
      </c>
      <c r="B5" s="205" t="s">
        <v>1855</v>
      </c>
      <c r="C5" s="307" t="s">
        <v>1855</v>
      </c>
      <c r="D5" s="307" t="s">
        <v>453</v>
      </c>
    </row>
    <row ht="15" outlineLevel="0" r="6">
      <c r="A6" s="269" t="s">
        <v>850</v>
      </c>
      <c r="B6" s="248" t="n">
        <f aca="false" ca="false" dt2D="false" dtr="false" t="normal">SUM(B7:B21)</f>
        <v>0</v>
      </c>
      <c r="C6" s="248" t="n">
        <f aca="false" ca="false" dt2D="false" dtr="false" t="normal">SUM(C7:C21)</f>
        <v>0</v>
      </c>
      <c r="D6" s="248" t="n">
        <f aca="false" ca="false" dt2D="false" dtr="false" t="normal">SUM(D7:D21)</f>
        <v>0</v>
      </c>
    </row>
    <row hidden="true" ht="15" outlineLevel="0" r="7">
      <c r="A7" s="288" t="s">
        <v>1789</v>
      </c>
      <c r="B7" s="241" t="n"/>
      <c r="C7" s="309" t="n"/>
      <c r="D7" s="309" t="n"/>
    </row>
    <row hidden="true" ht="15" outlineLevel="0" r="8">
      <c r="A8" s="288" t="s">
        <v>1857</v>
      </c>
      <c r="B8" s="241" t="n"/>
      <c r="C8" s="309" t="n"/>
      <c r="D8" s="309" t="n"/>
    </row>
    <row hidden="true" ht="15" outlineLevel="0" r="9">
      <c r="A9" s="288" t="s">
        <v>1791</v>
      </c>
      <c r="B9" s="241" t="n"/>
      <c r="C9" s="309" t="n"/>
      <c r="D9" s="309" t="n"/>
    </row>
    <row hidden="true" ht="14.25" outlineLevel="0" r="10">
      <c r="A10" s="288" t="s">
        <v>1792</v>
      </c>
      <c r="B10" s="241" t="n"/>
      <c r="C10" s="310" t="n"/>
      <c r="D10" s="310" t="n"/>
    </row>
    <row outlineLevel="0" r="11">
      <c r="A11" s="190" t="s">
        <v>1793</v>
      </c>
      <c r="B11" s="308" t="n"/>
    </row>
    <row hidden="true" ht="15" outlineLevel="0" r="12">
      <c r="A12" s="312" t="s">
        <v>1794</v>
      </c>
      <c r="B12" s="306" t="n"/>
    </row>
    <row hidden="true" ht="15" outlineLevel="0" r="13">
      <c r="A13" s="312" t="s">
        <v>1839</v>
      </c>
      <c r="B13" s="306" t="n"/>
    </row>
    <row hidden="true" ht="15" outlineLevel="0" r="14">
      <c r="A14" s="312" t="s">
        <v>1796</v>
      </c>
      <c r="B14" s="306" t="n"/>
    </row>
    <row hidden="true" ht="15" outlineLevel="0" r="15">
      <c r="A15" s="312" t="s">
        <v>1797</v>
      </c>
      <c r="B15" s="306" t="n"/>
    </row>
    <row hidden="true" ht="15" outlineLevel="0" r="16">
      <c r="A16" s="312" t="s">
        <v>1798</v>
      </c>
      <c r="B16" s="306" t="n"/>
    </row>
    <row hidden="true" ht="15" outlineLevel="0" r="17">
      <c r="A17" s="312" t="s">
        <v>1799</v>
      </c>
      <c r="B17" s="306" t="n"/>
    </row>
    <row hidden="true" ht="15" outlineLevel="0" r="18">
      <c r="A18" s="312" t="s">
        <v>1800</v>
      </c>
      <c r="B18" s="306" t="n"/>
    </row>
    <row hidden="true" ht="15" outlineLevel="0" r="19">
      <c r="A19" s="312" t="s">
        <v>1801</v>
      </c>
      <c r="B19" s="313" t="n"/>
    </row>
    <row hidden="true" ht="15" outlineLevel="0" r="20">
      <c r="A20" s="312" t="s">
        <v>1858</v>
      </c>
    </row>
    <row hidden="true" ht="15" outlineLevel="0" r="21">
      <c r="A21" s="312" t="s">
        <v>1806</v>
      </c>
      <c r="B21" s="313" t="n"/>
      <c r="I21" s="0" t="s">
        <v>1859</v>
      </c>
    </row>
  </sheetData>
  <mergeCells count="3">
    <mergeCell ref="A1:D1"/>
    <mergeCell ref="A2:D2"/>
    <mergeCell ref="A3:D3"/>
  </mergeCells>
  <pageMargins bottom="0.75" footer="0.300000011920929" header="0.300000011920929" left="0.700000047683716" right="0.700000047683716" top="0.75"/>
  <pageSetup fitToHeight="0" fitToWidth="0" orientation="portrait" paperHeight="297mm" paperSize="9" paperWidth="210mm" scale="100"/>
</worksheet>
</file>

<file path=xl/worksheets/sheet26.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sheetPr>
  <dimension ref="A1:D11"/>
  <sheetViews>
    <sheetView showZeros="true" workbookViewId="0"/>
  </sheetViews>
  <sheetFormatPr baseColWidth="8" customHeight="false" defaultColWidth="9.01743714249899" defaultRowHeight="12.75" zeroHeight="false"/>
  <cols>
    <col customWidth="true" max="1" min="1" outlineLevel="0" width="54.8213948529836"/>
    <col customWidth="true" max="2" min="2" outlineLevel="0" width="26.6361220209201"/>
    <col customWidth="true" hidden="true" max="3" min="3" outlineLevel="0" width="14.231366218224"/>
    <col customWidth="true" hidden="true" max="4" min="4" outlineLevel="0" width="14.0926364160317"/>
  </cols>
  <sheetData>
    <row customHeight="true" ht="45.75" outlineLevel="0" r="1">
      <c r="A1" s="2" t="str">
        <f aca="false" ca="false" dt2D="false" dtr="false" t="normal">"Приложение №"&amp;H2благ&amp;"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2" t="s"/>
      <c r="C1" s="2" t="s"/>
      <c r="D1" s="2" t="s"/>
    </row>
    <row customHeight="true" ht="63" outlineLevel="0" r="2">
      <c r="A2" s="2" t="str">
        <f aca="false" ca="false" dt2D="false" dtr="false" t="normal">"Приложение №"&amp;H1благ&amp;" к решению
Богучанского районного Совета депутатов
от "&amp;Р1дата&amp;" года №"&amp;Р1номер</f>
        <v>Приложение № к решению
Богучанского районного Совета депутатов
от 22.12.2021 года №18/1-133</v>
      </c>
      <c r="B2" s="2" t="s"/>
      <c r="C2" s="2" t="s"/>
      <c r="D2" s="2" t="s"/>
    </row>
    <row customHeight="true" ht="137.25" outlineLevel="0" r="3">
      <c r="A3" s="202" t="s">
        <v>1860</v>
      </c>
      <c r="B3" s="311" t="s"/>
      <c r="C3" s="311" t="s"/>
      <c r="D3" s="303" t="s"/>
    </row>
    <row outlineLevel="0" r="4">
      <c r="A4" s="102" t="n"/>
      <c r="B4" s="105" t="n"/>
      <c r="C4" s="105" t="n"/>
      <c r="D4" s="246" t="s">
        <v>0</v>
      </c>
    </row>
    <row ht="15" outlineLevel="0" r="5">
      <c r="A5" s="205" t="s">
        <v>1768</v>
      </c>
      <c r="B5" s="205" t="s">
        <v>1855</v>
      </c>
      <c r="C5" s="307" t="s">
        <v>1855</v>
      </c>
      <c r="D5" s="307" t="s">
        <v>453</v>
      </c>
    </row>
    <row ht="15" outlineLevel="0" r="6">
      <c r="A6" s="269" t="s">
        <v>850</v>
      </c>
      <c r="B6" s="248" t="n">
        <f aca="false" ca="false" dt2D="false" dtr="false" t="normal">SUM(B7:B11)</f>
        <v>0</v>
      </c>
      <c r="C6" s="248" t="n">
        <f aca="false" ca="false" dt2D="false" dtr="false" t="normal">SUM(C8:C11)</f>
        <v>0</v>
      </c>
      <c r="D6" s="248" t="n">
        <f aca="false" ca="false" dt2D="false" dtr="false" t="normal">SUM(D8:D11)</f>
        <v>0</v>
      </c>
    </row>
    <row ht="15" outlineLevel="0" r="7">
      <c r="A7" s="190" t="s">
        <v>1857</v>
      </c>
      <c r="B7" s="314" t="n"/>
      <c r="C7" s="248" t="n"/>
      <c r="D7" s="248" t="n"/>
    </row>
    <row ht="15" outlineLevel="0" r="8">
      <c r="A8" s="190" t="s">
        <v>1793</v>
      </c>
      <c r="B8" s="308" t="n"/>
      <c r="C8" s="309" t="n"/>
      <c r="D8" s="309" t="n"/>
    </row>
    <row ht="15" outlineLevel="0" r="9">
      <c r="A9" s="190" t="s">
        <v>1861</v>
      </c>
      <c r="B9" s="308" t="n"/>
      <c r="C9" s="309" t="n"/>
      <c r="D9" s="309" t="n"/>
    </row>
    <row ht="15" outlineLevel="0" r="10">
      <c r="A10" s="190" t="s">
        <v>1804</v>
      </c>
      <c r="B10" s="308" t="n"/>
      <c r="C10" s="309" t="n"/>
      <c r="D10" s="309" t="n"/>
    </row>
    <row ht="14.25" outlineLevel="0" r="11">
      <c r="A11" s="190" t="s">
        <v>1806</v>
      </c>
      <c r="B11" s="308" t="n"/>
      <c r="C11" s="310" t="n"/>
      <c r="D11" s="310" t="n"/>
    </row>
  </sheetData>
  <mergeCells count="3">
    <mergeCell ref="A1:D1"/>
    <mergeCell ref="A2:D2"/>
    <mergeCell ref="A3:D3"/>
  </mergeCells>
  <pageMargins bottom="0.75" footer="0.300000011920929" header="0.300000011920929" left="0.700000047683716" right="0.700000047683716" top="0.75"/>
  <pageSetup fitToHeight="0" fitToWidth="0" orientation="portrait" paperHeight="297mm" paperSize="9" paperWidth="210mm" scale="100"/>
</worksheet>
</file>

<file path=xl/worksheets/sheet27.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sheetPr>
  <dimension ref="A1:D24"/>
  <sheetViews>
    <sheetView showZeros="true" workbookViewId="0"/>
  </sheetViews>
  <sheetFormatPr baseColWidth="8" customHeight="false" defaultColWidth="9.01743714249899" defaultRowHeight="12.75" zeroHeight="false"/>
  <cols>
    <col customWidth="true" max="1" min="1" outlineLevel="0" width="58.9062140997644"/>
    <col customWidth="true" max="2" min="2" outlineLevel="0" width="26.6361220209201"/>
    <col customWidth="true" hidden="true" max="3" min="3" outlineLevel="0" width="14.231366218224"/>
    <col customWidth="true" hidden="true" max="4" min="4" outlineLevel="0" width="14.0926364160317"/>
  </cols>
  <sheetData>
    <row customHeight="true" ht="45.75" outlineLevel="0" r="1">
      <c r="A1" s="2" t="str">
        <f aca="false" ca="false" dt2D="false" dtr="false" t="normal">"Приложение №"&amp;H2благмалое&amp;"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2" t="s"/>
      <c r="C1" s="2" t="s"/>
      <c r="D1" s="2" t="s"/>
    </row>
    <row customHeight="true" ht="63" outlineLevel="0" r="2">
      <c r="A2" s="2" t="str">
        <f aca="false" ca="false" dt2D="false" dtr="false" t="normal">"Приложение №"&amp;H1благмалое&amp;" к решению
Богучанского районного Совета депутатов
от "&amp;Р1дата&amp;" года №"&amp;Р1номер</f>
        <v>Приложение № к решению
Богучанского районного Совета депутатов
от 22.12.2021 года №18/1-133</v>
      </c>
      <c r="B2" s="2" t="s"/>
      <c r="C2" s="2" t="s"/>
      <c r="D2" s="2" t="s"/>
    </row>
    <row customHeight="true" ht="90" outlineLevel="0" r="3">
      <c r="A3" s="202" t="s">
        <v>1862</v>
      </c>
      <c r="B3" s="311" t="s"/>
      <c r="C3" s="311" t="s"/>
      <c r="D3" s="303" t="s"/>
    </row>
    <row outlineLevel="0" r="4">
      <c r="A4" s="102" t="n"/>
      <c r="B4" s="105" t="n"/>
      <c r="C4" s="105" t="n"/>
      <c r="D4" s="246" t="s">
        <v>0</v>
      </c>
    </row>
    <row ht="15" outlineLevel="0" r="5">
      <c r="A5" s="307" t="s">
        <v>1768</v>
      </c>
      <c r="B5" s="307" t="s">
        <v>1855</v>
      </c>
      <c r="C5" s="307" t="s">
        <v>1855</v>
      </c>
      <c r="D5" s="307" t="s">
        <v>453</v>
      </c>
    </row>
    <row ht="15" outlineLevel="0" r="6">
      <c r="A6" s="315" t="s">
        <v>850</v>
      </c>
      <c r="B6" s="248" t="n">
        <f aca="false" ca="false" dt2D="false" dtr="false" t="normal">SUM(B7:B24)</f>
        <v>0</v>
      </c>
      <c r="C6" s="248" t="n">
        <f aca="false" ca="false" dt2D="false" dtr="false" t="normal">SUM(C7:C24)</f>
        <v>0</v>
      </c>
      <c r="D6" s="248" t="n">
        <f aca="false" ca="false" dt2D="false" dtr="false" t="normal">SUM(D7:D24)</f>
        <v>0</v>
      </c>
    </row>
    <row hidden="true" ht="15" outlineLevel="0" r="7">
      <c r="A7" s="240" t="s">
        <v>1789</v>
      </c>
      <c r="B7" s="316" t="n"/>
      <c r="C7" s="309" t="n"/>
      <c r="D7" s="309" t="n"/>
    </row>
    <row hidden="true" ht="15" outlineLevel="0" r="8">
      <c r="A8" s="240" t="s">
        <v>1790</v>
      </c>
      <c r="B8" s="316" t="n"/>
      <c r="C8" s="309" t="n"/>
      <c r="D8" s="309" t="n"/>
    </row>
    <row hidden="true" ht="15" outlineLevel="0" r="9">
      <c r="A9" s="240" t="s">
        <v>1791</v>
      </c>
      <c r="B9" s="316" t="n"/>
      <c r="C9" s="309" t="n"/>
      <c r="D9" s="309" t="n"/>
    </row>
    <row hidden="true" ht="14.25" outlineLevel="0" r="10">
      <c r="A10" s="242" t="s">
        <v>1792</v>
      </c>
      <c r="B10" s="289" t="n"/>
      <c r="C10" s="310" t="n"/>
      <c r="D10" s="310" t="n"/>
    </row>
    <row hidden="true" ht="14.25" outlineLevel="0" r="11">
      <c r="A11" s="317" t="s">
        <v>1793</v>
      </c>
      <c r="B11" s="318" t="n"/>
    </row>
    <row hidden="true" ht="14.25" outlineLevel="0" r="12">
      <c r="A12" s="243" t="s">
        <v>1794</v>
      </c>
      <c r="B12" s="289" t="n"/>
    </row>
    <row hidden="true" ht="14.25" outlineLevel="0" r="13">
      <c r="A13" s="240" t="s">
        <v>1795</v>
      </c>
      <c r="B13" s="289" t="n"/>
    </row>
    <row hidden="true" ht="14.25" outlineLevel="0" r="14">
      <c r="A14" s="240" t="s">
        <v>1796</v>
      </c>
      <c r="B14" s="289" t="n"/>
    </row>
    <row hidden="true" ht="14.25" outlineLevel="0" r="15">
      <c r="A15" s="240" t="s">
        <v>1797</v>
      </c>
      <c r="B15" s="289" t="n"/>
    </row>
    <row outlineLevel="0" r="16">
      <c r="A16" s="319" t="s">
        <v>1798</v>
      </c>
      <c r="B16" s="320" t="n"/>
    </row>
    <row outlineLevel="0" r="17">
      <c r="A17" s="196" t="s">
        <v>1799</v>
      </c>
      <c r="B17" s="320" t="n"/>
    </row>
    <row hidden="true" ht="14.25" outlineLevel="0" r="18">
      <c r="A18" s="240" t="s">
        <v>1800</v>
      </c>
      <c r="B18" s="289" t="n"/>
    </row>
    <row hidden="true" ht="14.25" outlineLevel="0" r="19">
      <c r="A19" s="240" t="s">
        <v>1801</v>
      </c>
      <c r="B19" s="289" t="n"/>
    </row>
    <row hidden="true" ht="14.25" outlineLevel="0" r="20">
      <c r="A20" s="240" t="s">
        <v>1802</v>
      </c>
      <c r="B20" s="289" t="n"/>
    </row>
    <row hidden="true" ht="14.25" outlineLevel="0" r="21">
      <c r="A21" s="240" t="s">
        <v>1803</v>
      </c>
      <c r="B21" s="289" t="n"/>
    </row>
    <row hidden="true" ht="14.25" outlineLevel="0" r="22">
      <c r="A22" s="240" t="s">
        <v>1804</v>
      </c>
      <c r="B22" s="289" t="n"/>
    </row>
    <row hidden="true" ht="14.25" outlineLevel="0" r="23">
      <c r="A23" s="240" t="s">
        <v>1805</v>
      </c>
      <c r="B23" s="289" t="n"/>
    </row>
    <row hidden="true" ht="14.25" outlineLevel="0" r="24">
      <c r="A24" s="240" t="s">
        <v>1806</v>
      </c>
      <c r="B24" s="289" t="n"/>
    </row>
  </sheetData>
  <mergeCells count="3">
    <mergeCell ref="A1:D1"/>
    <mergeCell ref="A2:D2"/>
    <mergeCell ref="A3:D3"/>
  </mergeCells>
  <pageMargins bottom="0.75" footer="0.300000011920929" header="0.300000011920929" left="0.700000047683716" right="0.700000047683716" top="0.75"/>
  <pageSetup fitToHeight="0" fitToWidth="0" orientation="portrait" paperHeight="297mm" paperSize="9" paperWidth="210mm" scale="100"/>
</worksheet>
</file>

<file path=xl/worksheets/sheet28.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sheetPr>
  <dimension ref="A1:H1048576"/>
  <sheetViews>
    <sheetView showZeros="true" workbookViewId="0"/>
  </sheetViews>
  <sheetFormatPr baseColWidth="8" customHeight="false" defaultColWidth="9.01743714249899" defaultRowHeight="12.75" zeroHeight="false"/>
  <cols>
    <col customWidth="true" max="1" min="1" outlineLevel="0" style="103" width="47.2105244371545"/>
    <col customWidth="true" max="2" min="2" outlineLevel="0" style="103" width="15.3604719871799"/>
    <col customWidth="true" max="3" min="3" outlineLevel="0" style="103" width="18.0387285672792"/>
    <col customWidth="true" max="4" min="4" outlineLevel="0" style="103" width="14.6552614827044"/>
    <col customWidth="true" max="5" min="5" outlineLevel="0" style="103" width="16.0656824916555"/>
    <col customWidth="true" max="6" min="6" outlineLevel="0" style="103" width="16.3469950249918"/>
    <col customWidth="true" max="7" min="7" outlineLevel="0" style="103" width="17.1909353316596"/>
    <col customWidth="true" max="16384" min="8" outlineLevel="0" style="103" width="9.01743714249899"/>
  </cols>
  <sheetData>
    <row customHeight="true" hidden="true" ht="53.25" outlineLevel="0" r="1">
      <c r="A1" s="2" t="str">
        <f aca="false" ca="false" dt2D="false" dtr="false" t="normal">"Приложение №"&amp;Н2ффп&amp;"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2" t="s"/>
      <c r="C1" s="2" t="s"/>
      <c r="D1" s="2" t="s"/>
    </row>
    <row customHeight="true" ht="40.5" outlineLevel="0" r="2">
      <c r="A2" s="2" t="str">
        <f aca="false" ca="false" dt2D="false" dtr="false" t="normal">"Приложение "&amp;Н1ффп&amp;" к решению
Богучанского районного Совета депутатов
от "&amp;Р1дата&amp;" года №"&amp;Р1номер</f>
        <v>Приложение 11 к решению
Богучанского районного Совета депутатов
от 22.12.2021 года №18/1-133</v>
      </c>
      <c r="B2" s="2" t="s"/>
      <c r="C2" s="2" t="s"/>
      <c r="D2" s="2" t="s"/>
    </row>
    <row customHeight="true" ht="55.5" outlineLevel="0" r="3">
      <c r="A3" s="149" t="str">
        <f aca="false" ca="false" dt2D="false" dtr="false" t="normal">"Дотации на  выравнивание  бюджетной обеспеченности  поселений на  "&amp;год&amp;" год и плановый период "&amp;ПлПер&amp;" годов"</f>
        <v>Дотации на  выравнивание  бюджетной обеспеченности  поселений на  2022 год и плановый период 2023-2024 годов</v>
      </c>
      <c r="B3" s="150" t="s"/>
      <c r="C3" s="150" t="s"/>
      <c r="D3" s="151" t="s"/>
    </row>
    <row outlineLevel="0" r="4">
      <c r="D4" s="105" t="s">
        <v>0</v>
      </c>
    </row>
    <row outlineLevel="0" r="5">
      <c r="A5" s="205" t="s">
        <v>1768</v>
      </c>
      <c r="B5" s="74" t="s">
        <v>850</v>
      </c>
      <c r="C5" s="146" t="s">
        <v>1863</v>
      </c>
      <c r="D5" s="174" t="s"/>
    </row>
    <row customHeight="true" ht="162" outlineLevel="0" r="6">
      <c r="A6" s="321" t="s"/>
      <c r="B6" s="231" t="s"/>
      <c r="C6" s="322" t="s">
        <v>1864</v>
      </c>
      <c r="D6" s="153" t="s">
        <v>1811</v>
      </c>
      <c r="F6" s="103" t="n">
        <v>1110076010</v>
      </c>
      <c r="G6" s="103" t="n">
        <v>1110080130</v>
      </c>
    </row>
    <row ht="15" outlineLevel="0" r="7">
      <c r="A7" s="323" t="s">
        <v>1865</v>
      </c>
      <c r="B7" s="248" t="n">
        <f aca="false" ca="false" dt2D="false" dtr="false" t="normal">SUM(B8:B25)</f>
        <v>97389400</v>
      </c>
      <c r="C7" s="248" t="n">
        <f aca="false" ca="false" dt2D="false" dtr="false" t="normal">SUM(C8:C25)</f>
        <v>47081000</v>
      </c>
      <c r="D7" s="248" t="n">
        <f aca="false" ca="false" dt2D="false" dtr="false" t="normal">SUM(D8:D25)</f>
        <v>50308400</v>
      </c>
      <c r="E7" s="271" t="s">
        <v>1770</v>
      </c>
      <c r="F7" s="249" t="n">
        <f aca="false" ca="true" dt2D="false" dtr="false" t="normal">SUMIF(РзПз, "????"&amp;F$6, СумВед)-C7</f>
        <v>0</v>
      </c>
      <c r="G7" s="249" t="n">
        <f aca="false" ca="true" dt2D="false" dtr="false" t="normal">SUMIF(РзПз, "????"&amp;G$6, СумВед)-D7</f>
        <v>0</v>
      </c>
      <c r="H7" s="103" t="n">
        <v>2016</v>
      </c>
    </row>
    <row ht="14.25" outlineLevel="0" r="8">
      <c r="A8" s="253" t="s">
        <v>1809</v>
      </c>
      <c r="B8" s="324" t="n">
        <f aca="false" ca="false" dt2D="false" dtr="false" t="normal">C8+D8</f>
        <v>2399700</v>
      </c>
      <c r="C8" s="251" t="n">
        <v>1520800</v>
      </c>
      <c r="D8" s="251" t="n">
        <v>878900</v>
      </c>
      <c r="F8" s="249" t="n">
        <f aca="false" ca="true" dt2D="false" dtr="false" t="normal">SUMIF(РзПзПлПер, "????"&amp;F$6, СумВед14)-C26</f>
        <v>0</v>
      </c>
      <c r="G8" s="249" t="n">
        <f aca="false" ca="true" dt2D="false" dtr="false" t="normal">SUMIF(РзПзПлПер, "????"&amp;G$6, СумВед14)-D26</f>
        <v>0</v>
      </c>
      <c r="H8" s="103" t="n">
        <v>2017</v>
      </c>
    </row>
    <row ht="14.25" outlineLevel="0" r="9">
      <c r="A9" s="253" t="s">
        <v>1790</v>
      </c>
      <c r="B9" s="324" t="n">
        <f aca="false" ca="false" dt2D="false" dtr="false" t="normal">C9+D9</f>
        <v>4147300</v>
      </c>
      <c r="C9" s="251" t="n">
        <v>676800</v>
      </c>
      <c r="D9" s="251" t="n">
        <v>3470500</v>
      </c>
      <c r="F9" s="249" t="n">
        <f aca="false" ca="true" dt2D="false" dtr="false" t="normal">SUMIF(РзПзПлПер, "????"&amp;F$6, СумВед15)-C45</f>
        <v>0</v>
      </c>
      <c r="G9" s="249" t="n">
        <f aca="false" ca="true" dt2D="false" dtr="false" t="normal">SUMIF(РзПзПлПер, "????"&amp;G$6, СумВед15)-D45</f>
        <v>0</v>
      </c>
      <c r="H9" s="103" t="n">
        <v>2018</v>
      </c>
    </row>
    <row ht="14.25" outlineLevel="0" r="10">
      <c r="A10" s="250" t="s">
        <v>1791</v>
      </c>
      <c r="B10" s="324" t="n">
        <f aca="false" ca="false" dt2D="false" dtr="false" t="normal">C10+D10</f>
        <v>6320800</v>
      </c>
      <c r="C10" s="251" t="n">
        <v>212900</v>
      </c>
      <c r="D10" s="251" t="n">
        <v>6107900</v>
      </c>
    </row>
    <row ht="14.25" outlineLevel="0" r="11">
      <c r="A11" s="325" t="s">
        <v>1792</v>
      </c>
      <c r="B11" s="326" t="n">
        <f aca="false" ca="false" dt2D="false" dtr="false" t="normal">C11+D11</f>
        <v>7285800</v>
      </c>
      <c r="C11" s="327" t="n">
        <v>7285800</v>
      </c>
      <c r="D11" s="327" t="n"/>
      <c r="F11" s="254" t="n"/>
      <c r="G11" s="254" t="n"/>
    </row>
    <row ht="14.25" outlineLevel="0" r="12">
      <c r="A12" s="250" t="s">
        <v>1793</v>
      </c>
      <c r="B12" s="324" t="n">
        <f aca="false" ca="false" dt2D="false" dtr="false" t="normal">C12+D12</f>
        <v>3057700</v>
      </c>
      <c r="C12" s="251" t="n">
        <v>773900</v>
      </c>
      <c r="D12" s="251" t="n">
        <v>2283800</v>
      </c>
    </row>
    <row customHeight="true" ht="14.25" outlineLevel="0" r="13">
      <c r="A13" s="243" t="s">
        <v>1794</v>
      </c>
      <c r="B13" s="324" t="n">
        <f aca="false" ca="false" dt2D="false" dtr="false" t="normal">C13+D13</f>
        <v>9128200</v>
      </c>
      <c r="C13" s="251" t="n">
        <v>4858700</v>
      </c>
      <c r="D13" s="251" t="n">
        <v>4269500</v>
      </c>
    </row>
    <row ht="14.25" outlineLevel="0" r="14">
      <c r="A14" s="250" t="s">
        <v>1795</v>
      </c>
      <c r="B14" s="324" t="n">
        <f aca="false" ca="false" dt2D="false" dtr="false" t="normal">C14+D14</f>
        <v>4135100</v>
      </c>
      <c r="C14" s="251" t="n">
        <v>1393400</v>
      </c>
      <c r="D14" s="251" t="n">
        <v>2741700</v>
      </c>
    </row>
    <row ht="14.25" outlineLevel="0" r="15">
      <c r="A15" s="250" t="s">
        <v>1796</v>
      </c>
      <c r="B15" s="324" t="n">
        <f aca="false" ca="false" dt2D="false" dtr="false" t="normal">C15+D15</f>
        <v>4916100</v>
      </c>
      <c r="C15" s="251" t="n">
        <v>1954800</v>
      </c>
      <c r="D15" s="251" t="n">
        <v>2961300</v>
      </c>
    </row>
    <row ht="14.25" outlineLevel="0" r="16">
      <c r="A16" s="250" t="s">
        <v>1797</v>
      </c>
      <c r="B16" s="324" t="n">
        <f aca="false" ca="false" dt2D="false" dtr="false" t="normal">C16+D16</f>
        <v>5379400</v>
      </c>
      <c r="C16" s="251" t="n">
        <v>291200</v>
      </c>
      <c r="D16" s="251" t="n">
        <v>5088200</v>
      </c>
    </row>
    <row ht="14.25" outlineLevel="0" r="17">
      <c r="A17" s="250" t="s">
        <v>1798</v>
      </c>
      <c r="B17" s="324" t="n">
        <f aca="false" ca="false" dt2D="false" dtr="false" t="normal">C17+D17</f>
        <v>3533900</v>
      </c>
      <c r="C17" s="251" t="n">
        <v>1705600</v>
      </c>
      <c r="D17" s="251" t="n">
        <v>1828300</v>
      </c>
    </row>
    <row ht="14.25" outlineLevel="0" r="18">
      <c r="A18" s="250" t="s">
        <v>1799</v>
      </c>
      <c r="B18" s="324" t="n">
        <f aca="false" ca="false" dt2D="false" dtr="false" t="normal">C18+D18</f>
        <v>8837800</v>
      </c>
      <c r="C18" s="251" t="n">
        <v>7510500</v>
      </c>
      <c r="D18" s="251" t="n">
        <v>1327300</v>
      </c>
    </row>
    <row customHeight="true" ht="13.5" outlineLevel="0" r="19">
      <c r="A19" s="250" t="s">
        <v>1800</v>
      </c>
      <c r="B19" s="324" t="n">
        <f aca="false" ca="false" dt2D="false" dtr="false" t="normal">C19+D19</f>
        <v>8802800</v>
      </c>
      <c r="C19" s="251" t="n">
        <v>2182400</v>
      </c>
      <c r="D19" s="251" t="n">
        <v>6620400</v>
      </c>
    </row>
    <row ht="14.25" outlineLevel="0" r="20">
      <c r="A20" s="250" t="s">
        <v>1801</v>
      </c>
      <c r="B20" s="324" t="n">
        <f aca="false" ca="false" dt2D="false" dtr="false" t="normal">C20+D20</f>
        <v>4451700</v>
      </c>
      <c r="C20" s="251" t="n">
        <v>3767100</v>
      </c>
      <c r="D20" s="251" t="n">
        <v>684600</v>
      </c>
    </row>
    <row ht="14.25" outlineLevel="0" r="21">
      <c r="A21" s="250" t="s">
        <v>1802</v>
      </c>
      <c r="B21" s="324" t="n">
        <f aca="false" ca="false" dt2D="false" dtr="false" t="normal">C21+D21</f>
        <v>5780700</v>
      </c>
      <c r="C21" s="251" t="n">
        <v>5780700</v>
      </c>
      <c r="D21" s="251" t="n"/>
    </row>
    <row ht="14.25" outlineLevel="0" r="22">
      <c r="A22" s="250" t="s">
        <v>1803</v>
      </c>
      <c r="B22" s="324" t="n">
        <f aca="false" ca="false" dt2D="false" dtr="false" t="normal">C22+D22</f>
        <v>6322700</v>
      </c>
      <c r="C22" s="251" t="n">
        <v>281200</v>
      </c>
      <c r="D22" s="251" t="n">
        <v>6041500</v>
      </c>
    </row>
    <row ht="14.25" outlineLevel="0" r="23">
      <c r="A23" s="250" t="s">
        <v>1804</v>
      </c>
      <c r="B23" s="324" t="n">
        <f aca="false" ca="false" dt2D="false" dtr="false" t="normal">C23+D23</f>
        <v>3763200</v>
      </c>
      <c r="C23" s="251" t="n">
        <v>1748400</v>
      </c>
      <c r="D23" s="251" t="n">
        <v>2014800</v>
      </c>
    </row>
    <row ht="14.25" outlineLevel="0" r="24">
      <c r="A24" s="250" t="s">
        <v>1805</v>
      </c>
      <c r="B24" s="324" t="n">
        <f aca="false" ca="false" dt2D="false" dtr="false" t="normal">C24+D24</f>
        <v>5947100</v>
      </c>
      <c r="C24" s="251" t="n">
        <v>4287500</v>
      </c>
      <c r="D24" s="251" t="n">
        <v>1659600</v>
      </c>
    </row>
    <row ht="14.25" outlineLevel="0" r="25">
      <c r="A25" s="250" t="s">
        <v>1806</v>
      </c>
      <c r="B25" s="324" t="n">
        <f aca="false" ca="false" dt2D="false" dtr="false" t="normal">C25+D25</f>
        <v>3179400</v>
      </c>
      <c r="C25" s="251" t="n">
        <v>849300</v>
      </c>
      <c r="D25" s="251" t="n">
        <v>2330100</v>
      </c>
    </row>
    <row ht="15" outlineLevel="0" r="26">
      <c r="A26" s="323" t="s">
        <v>1866</v>
      </c>
      <c r="B26" s="248" t="n">
        <f aca="false" ca="false" dt2D="false" dtr="false" t="normal">SUM(B27:B44)</f>
        <v>62824800</v>
      </c>
      <c r="C26" s="248" t="n">
        <f aca="false" ca="false" dt2D="false" dtr="false" t="normal">SUM(C27:C44)</f>
        <v>37664800</v>
      </c>
      <c r="D26" s="248" t="n">
        <f aca="false" ca="false" dt2D="false" dtr="false" t="normal">SUM(D27:D44)</f>
        <v>25160000</v>
      </c>
      <c r="G26" s="328" t="n"/>
    </row>
    <row ht="14.25" outlineLevel="0" r="27">
      <c r="A27" s="250" t="s">
        <v>1789</v>
      </c>
      <c r="B27" s="324" t="n">
        <f aca="false" ca="false" dt2D="false" dtr="false" t="normal">C27+D27</f>
        <v>1656100</v>
      </c>
      <c r="C27" s="251" t="n">
        <v>1216600</v>
      </c>
      <c r="D27" s="251" t="n">
        <v>439500</v>
      </c>
    </row>
    <row ht="14.25" outlineLevel="0" r="28">
      <c r="A28" s="253" t="s">
        <v>1790</v>
      </c>
      <c r="B28" s="324" t="n">
        <f aca="false" ca="false" dt2D="false" dtr="false" t="normal">C28+D28</f>
        <v>2276700</v>
      </c>
      <c r="C28" s="251" t="n">
        <v>541400</v>
      </c>
      <c r="D28" s="251" t="n">
        <v>1735300</v>
      </c>
    </row>
    <row ht="14.25" outlineLevel="0" r="29">
      <c r="A29" s="250" t="s">
        <v>1791</v>
      </c>
      <c r="B29" s="324" t="n">
        <f aca="false" ca="false" dt2D="false" dtr="false" t="normal">C29+D29</f>
        <v>3224300</v>
      </c>
      <c r="C29" s="251" t="n">
        <v>170300</v>
      </c>
      <c r="D29" s="251" t="n">
        <v>3054000</v>
      </c>
    </row>
    <row ht="14.25" outlineLevel="0" r="30">
      <c r="A30" s="250" t="s">
        <v>1792</v>
      </c>
      <c r="B30" s="324" t="n">
        <f aca="false" ca="false" dt2D="false" dtr="false" t="normal">C30+D30</f>
        <v>5828600</v>
      </c>
      <c r="C30" s="251" t="n">
        <v>5828600</v>
      </c>
      <c r="D30" s="251" t="n"/>
    </row>
    <row ht="14.25" outlineLevel="0" r="31">
      <c r="A31" s="250" t="s">
        <v>1793</v>
      </c>
      <c r="B31" s="324" t="n">
        <f aca="false" ca="false" dt2D="false" dtr="false" t="normal">C31+D31</f>
        <v>1761000</v>
      </c>
      <c r="C31" s="251" t="n">
        <v>619100</v>
      </c>
      <c r="D31" s="251" t="n">
        <v>1141900</v>
      </c>
    </row>
    <row customHeight="true" ht="14.25" outlineLevel="0" r="32">
      <c r="A32" s="243" t="s">
        <v>1794</v>
      </c>
      <c r="B32" s="324" t="n">
        <f aca="false" ca="false" dt2D="false" dtr="false" t="normal">C32+D32</f>
        <v>6021800</v>
      </c>
      <c r="C32" s="251" t="n">
        <v>3887000</v>
      </c>
      <c r="D32" s="251" t="n">
        <v>2134800</v>
      </c>
    </row>
    <row ht="14.25" outlineLevel="0" r="33">
      <c r="A33" s="250" t="s">
        <v>1795</v>
      </c>
      <c r="B33" s="324" t="n">
        <f aca="false" ca="false" dt2D="false" dtr="false" t="normal">C33+D33</f>
        <v>2485600</v>
      </c>
      <c r="C33" s="251" t="n">
        <v>1114700</v>
      </c>
      <c r="D33" s="251" t="n">
        <v>1370900</v>
      </c>
    </row>
    <row ht="14.25" outlineLevel="0" r="34">
      <c r="A34" s="250" t="s">
        <v>1796</v>
      </c>
      <c r="B34" s="324" t="n">
        <f aca="false" ca="false" dt2D="false" dtr="false" t="normal">C34+D34</f>
        <v>3044500</v>
      </c>
      <c r="C34" s="251" t="n">
        <v>1563800</v>
      </c>
      <c r="D34" s="251" t="n">
        <v>1480700</v>
      </c>
    </row>
    <row ht="14.25" outlineLevel="0" r="35">
      <c r="A35" s="250" t="s">
        <v>1797</v>
      </c>
      <c r="B35" s="324" t="n">
        <f aca="false" ca="false" dt2D="false" dtr="false" t="normal">C35+D35</f>
        <v>2777100</v>
      </c>
      <c r="C35" s="251" t="n">
        <v>233000</v>
      </c>
      <c r="D35" s="251" t="n">
        <v>2544100</v>
      </c>
    </row>
    <row ht="14.25" outlineLevel="0" r="36">
      <c r="A36" s="250" t="s">
        <v>1798</v>
      </c>
      <c r="B36" s="324" t="n">
        <f aca="false" ca="false" dt2D="false" dtr="false" t="normal">C36+D36</f>
        <v>2278700</v>
      </c>
      <c r="C36" s="251" t="n">
        <v>1364500</v>
      </c>
      <c r="D36" s="251" t="n">
        <v>914200</v>
      </c>
    </row>
    <row ht="14.25" outlineLevel="0" r="37">
      <c r="A37" s="250" t="s">
        <v>1799</v>
      </c>
      <c r="B37" s="324" t="n">
        <f aca="false" ca="false" dt2D="false" dtr="false" t="normal">C37+D37</f>
        <v>6672100</v>
      </c>
      <c r="C37" s="251" t="n">
        <v>6008400</v>
      </c>
      <c r="D37" s="251" t="n">
        <v>663700</v>
      </c>
    </row>
    <row customHeight="true" ht="13.5" outlineLevel="0" r="38">
      <c r="A38" s="250" t="s">
        <v>1800</v>
      </c>
      <c r="B38" s="324" t="n">
        <f aca="false" ca="false" dt2D="false" dtr="false" t="normal">C38+D38</f>
        <v>5056100</v>
      </c>
      <c r="C38" s="251" t="n">
        <v>1745900</v>
      </c>
      <c r="D38" s="251" t="n">
        <v>3310200</v>
      </c>
      <c r="G38" s="328" t="n"/>
    </row>
    <row ht="14.25" outlineLevel="0" r="39">
      <c r="A39" s="250" t="s">
        <v>1801</v>
      </c>
      <c r="B39" s="324" t="n">
        <f aca="false" ca="false" dt2D="false" dtr="false" t="normal">C39+D39</f>
        <v>3356000</v>
      </c>
      <c r="C39" s="251" t="n">
        <v>3013700</v>
      </c>
      <c r="D39" s="251" t="n">
        <v>342300</v>
      </c>
    </row>
    <row ht="14.25" outlineLevel="0" r="40">
      <c r="A40" s="250" t="s">
        <v>1802</v>
      </c>
      <c r="B40" s="324" t="n">
        <f aca="false" ca="false" dt2D="false" dtr="false" t="normal">C40+D40</f>
        <v>4624600</v>
      </c>
      <c r="C40" s="251" t="n">
        <v>4624600</v>
      </c>
      <c r="D40" s="251" t="n"/>
    </row>
    <row ht="14.25" outlineLevel="0" r="41">
      <c r="A41" s="250" t="s">
        <v>1803</v>
      </c>
      <c r="B41" s="324" t="n">
        <f aca="false" ca="false" dt2D="false" dtr="false" t="normal">C41+D41</f>
        <v>3245800</v>
      </c>
      <c r="C41" s="251" t="n">
        <v>225000</v>
      </c>
      <c r="D41" s="251" t="n">
        <v>3020800</v>
      </c>
    </row>
    <row ht="14.25" outlineLevel="0" r="42">
      <c r="A42" s="250" t="s">
        <v>1804</v>
      </c>
      <c r="B42" s="324" t="n">
        <f aca="false" ca="false" dt2D="false" dtr="false" t="normal">C42+D42</f>
        <v>2406100</v>
      </c>
      <c r="C42" s="251" t="n">
        <v>1398700</v>
      </c>
      <c r="D42" s="251" t="n">
        <v>1007400</v>
      </c>
    </row>
    <row ht="14.25" outlineLevel="0" r="43">
      <c r="A43" s="250" t="s">
        <v>1805</v>
      </c>
      <c r="B43" s="324" t="n">
        <f aca="false" ca="false" dt2D="false" dtr="false" t="normal">C43+D43</f>
        <v>4259800</v>
      </c>
      <c r="C43" s="251" t="n">
        <v>3430000</v>
      </c>
      <c r="D43" s="251" t="n">
        <v>829800</v>
      </c>
    </row>
    <row ht="14.25" outlineLevel="0" r="44">
      <c r="A44" s="250" t="s">
        <v>1806</v>
      </c>
      <c r="B44" s="324" t="n">
        <f aca="false" ca="false" dt2D="false" dtr="false" t="normal">C44+D44</f>
        <v>1849900</v>
      </c>
      <c r="C44" s="251" t="n">
        <v>679500</v>
      </c>
      <c r="D44" s="251" t="n">
        <v>1170400</v>
      </c>
    </row>
    <row ht="15" outlineLevel="0" r="45">
      <c r="A45" s="323" t="s">
        <v>1867</v>
      </c>
      <c r="B45" s="248" t="n">
        <f aca="false" ca="false" dt2D="false" dtr="false" t="normal">SUM(B46:B63)</f>
        <v>62824800</v>
      </c>
      <c r="C45" s="248" t="n">
        <f aca="false" ca="false" dt2D="false" dtr="false" t="normal">SUM(C46:C63)</f>
        <v>37664800</v>
      </c>
      <c r="D45" s="248" t="n">
        <f aca="false" ca="false" dt2D="false" dtr="false" t="normal">SUM(D46:D63)</f>
        <v>25160000</v>
      </c>
    </row>
    <row ht="14.25" outlineLevel="0" r="46">
      <c r="A46" s="250" t="s">
        <v>1789</v>
      </c>
      <c r="B46" s="324" t="n">
        <f aca="false" ca="false" dt2D="false" dtr="false" t="normal">C46+D46</f>
        <v>1656100</v>
      </c>
      <c r="C46" s="251" t="n">
        <v>1216600</v>
      </c>
      <c r="D46" s="251" t="n">
        <v>439500</v>
      </c>
    </row>
    <row ht="14.25" outlineLevel="0" r="47">
      <c r="A47" s="253" t="s">
        <v>1790</v>
      </c>
      <c r="B47" s="324" t="n">
        <f aca="false" ca="false" dt2D="false" dtr="false" t="normal">C47+D47</f>
        <v>2276700</v>
      </c>
      <c r="C47" s="251" t="n">
        <v>541400</v>
      </c>
      <c r="D47" s="251" t="n">
        <v>1735300</v>
      </c>
    </row>
    <row ht="14.25" outlineLevel="0" r="48">
      <c r="A48" s="250" t="s">
        <v>1791</v>
      </c>
      <c r="B48" s="324" t="n">
        <f aca="false" ca="false" dt2D="false" dtr="false" t="normal">C48+D48</f>
        <v>3224300</v>
      </c>
      <c r="C48" s="251" t="n">
        <v>170300</v>
      </c>
      <c r="D48" s="251" t="n">
        <v>3054000</v>
      </c>
    </row>
    <row ht="14.25" outlineLevel="0" r="49">
      <c r="A49" s="250" t="s">
        <v>1792</v>
      </c>
      <c r="B49" s="324" t="n">
        <f aca="false" ca="false" dt2D="false" dtr="false" t="normal">C49+D49</f>
        <v>5828600</v>
      </c>
      <c r="C49" s="251" t="n">
        <v>5828600</v>
      </c>
      <c r="D49" s="251" t="n"/>
    </row>
    <row ht="14.25" outlineLevel="0" r="50">
      <c r="A50" s="250" t="s">
        <v>1793</v>
      </c>
      <c r="B50" s="324" t="n">
        <f aca="false" ca="false" dt2D="false" dtr="false" t="normal">C50+D50</f>
        <v>1761000</v>
      </c>
      <c r="C50" s="251" t="n">
        <v>619100</v>
      </c>
      <c r="D50" s="251" t="n">
        <v>1141900</v>
      </c>
    </row>
    <row customHeight="true" ht="13.5" outlineLevel="0" r="51">
      <c r="A51" s="243" t="s">
        <v>1794</v>
      </c>
      <c r="B51" s="324" t="n">
        <f aca="false" ca="false" dt2D="false" dtr="false" t="normal">C51+D51</f>
        <v>6021800</v>
      </c>
      <c r="C51" s="251" t="n">
        <v>3887000</v>
      </c>
      <c r="D51" s="251" t="n">
        <v>2134800</v>
      </c>
    </row>
    <row ht="14.25" outlineLevel="0" r="52">
      <c r="A52" s="250" t="s">
        <v>1795</v>
      </c>
      <c r="B52" s="324" t="n">
        <f aca="false" ca="false" dt2D="false" dtr="false" t="normal">C52+D52</f>
        <v>2485600</v>
      </c>
      <c r="C52" s="251" t="n">
        <v>1114700</v>
      </c>
      <c r="D52" s="251" t="n">
        <v>1370900</v>
      </c>
    </row>
    <row ht="14.25" outlineLevel="0" r="53">
      <c r="A53" s="250" t="s">
        <v>1796</v>
      </c>
      <c r="B53" s="324" t="n">
        <f aca="false" ca="false" dt2D="false" dtr="false" t="normal">C53+D53</f>
        <v>3044500</v>
      </c>
      <c r="C53" s="251" t="n">
        <v>1563800</v>
      </c>
      <c r="D53" s="251" t="n">
        <v>1480700</v>
      </c>
    </row>
    <row ht="14.25" outlineLevel="0" r="54">
      <c r="A54" s="250" t="s">
        <v>1797</v>
      </c>
      <c r="B54" s="324" t="n">
        <f aca="false" ca="false" dt2D="false" dtr="false" t="normal">C54+D54</f>
        <v>2777100</v>
      </c>
      <c r="C54" s="251" t="n">
        <v>233000</v>
      </c>
      <c r="D54" s="251" t="n">
        <v>2544100</v>
      </c>
    </row>
    <row ht="14.25" outlineLevel="0" r="55">
      <c r="A55" s="250" t="s">
        <v>1798</v>
      </c>
      <c r="B55" s="324" t="n">
        <f aca="false" ca="false" dt2D="false" dtr="false" t="normal">C55+D55</f>
        <v>2278700</v>
      </c>
      <c r="C55" s="251" t="n">
        <v>1364500</v>
      </c>
      <c r="D55" s="251" t="n">
        <v>914200</v>
      </c>
    </row>
    <row ht="14.25" outlineLevel="0" r="56">
      <c r="A56" s="250" t="s">
        <v>1799</v>
      </c>
      <c r="B56" s="324" t="n">
        <f aca="false" ca="false" dt2D="false" dtr="false" t="normal">C56+D56</f>
        <v>6672100</v>
      </c>
      <c r="C56" s="251" t="n">
        <v>6008400</v>
      </c>
      <c r="D56" s="251" t="n">
        <v>663700</v>
      </c>
    </row>
    <row customHeight="true" ht="15" outlineLevel="0" r="57">
      <c r="A57" s="250" t="s">
        <v>1800</v>
      </c>
      <c r="B57" s="324" t="n">
        <f aca="false" ca="false" dt2D="false" dtr="false" t="normal">C57+D57</f>
        <v>5056100</v>
      </c>
      <c r="C57" s="251" t="n">
        <v>1745900</v>
      </c>
      <c r="D57" s="251" t="n">
        <v>3310200</v>
      </c>
    </row>
    <row ht="14.25" outlineLevel="0" r="58">
      <c r="A58" s="250" t="s">
        <v>1801</v>
      </c>
      <c r="B58" s="324" t="n">
        <f aca="false" ca="false" dt2D="false" dtr="false" t="normal">C58+D58</f>
        <v>3356000</v>
      </c>
      <c r="C58" s="251" t="n">
        <v>3013700</v>
      </c>
      <c r="D58" s="251" t="n">
        <v>342300</v>
      </c>
    </row>
    <row ht="14.25" outlineLevel="0" r="59">
      <c r="A59" s="250" t="s">
        <v>1802</v>
      </c>
      <c r="B59" s="324" t="n">
        <f aca="false" ca="false" dt2D="false" dtr="false" t="normal">C59+D59</f>
        <v>4624600</v>
      </c>
      <c r="C59" s="251" t="n">
        <v>4624600</v>
      </c>
      <c r="D59" s="251" t="n"/>
    </row>
    <row ht="14.25" outlineLevel="0" r="60">
      <c r="A60" s="250" t="s">
        <v>1803</v>
      </c>
      <c r="B60" s="324" t="n">
        <f aca="false" ca="false" dt2D="false" dtr="false" t="normal">C60+D60</f>
        <v>3245800</v>
      </c>
      <c r="C60" s="251" t="n">
        <v>225000</v>
      </c>
      <c r="D60" s="251" t="n">
        <v>3020800</v>
      </c>
    </row>
    <row ht="14.25" outlineLevel="0" r="61">
      <c r="A61" s="250" t="s">
        <v>1804</v>
      </c>
      <c r="B61" s="324" t="n">
        <f aca="false" ca="false" dt2D="false" dtr="false" t="normal">C61+D61</f>
        <v>2406100</v>
      </c>
      <c r="C61" s="251" t="n">
        <v>1398700</v>
      </c>
      <c r="D61" s="251" t="n">
        <v>1007400</v>
      </c>
    </row>
    <row ht="14.25" outlineLevel="0" r="62">
      <c r="A62" s="250" t="s">
        <v>1805</v>
      </c>
      <c r="B62" s="324" t="n">
        <f aca="false" ca="false" dt2D="false" dtr="false" t="normal">C62+D62</f>
        <v>4259800</v>
      </c>
      <c r="C62" s="251" t="n">
        <v>3430000</v>
      </c>
      <c r="D62" s="251" t="n">
        <v>829800</v>
      </c>
    </row>
    <row ht="14.25" outlineLevel="0" r="63">
      <c r="A63" s="250" t="s">
        <v>1806</v>
      </c>
      <c r="B63" s="324" t="n">
        <f aca="false" ca="false" dt2D="false" dtr="false" t="normal">C63+D63</f>
        <v>1849900</v>
      </c>
      <c r="C63" s="251" t="n">
        <v>679500</v>
      </c>
      <c r="D63" s="251" t="n">
        <v>1170400</v>
      </c>
    </row>
  </sheetData>
  <mergeCells count="6">
    <mergeCell ref="A3:D3"/>
    <mergeCell ref="A2:D2"/>
    <mergeCell ref="A1:D1"/>
    <mergeCell ref="A5:A6"/>
    <mergeCell ref="B5:B6"/>
    <mergeCell ref="C5:D5"/>
  </mergeCells>
  <pageMargins bottom="0.590551137924194" footer="0.31496062874794" header="0.31496062874794" left="0.590551137924194" right="0.236220464110374" top="0.590551137924194"/>
  <pageSetup fitToHeight="0" fitToWidth="0" orientation="portrait" paperHeight="297mm" paperSize="9" paperWidth="210mm" scale="100"/>
</worksheet>
</file>

<file path=xl/worksheets/sheet29.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sheetPr>
  <dimension ref="A1:G1048576"/>
  <sheetViews>
    <sheetView showZeros="true" workbookViewId="0"/>
  </sheetViews>
  <sheetFormatPr baseColWidth="8" customHeight="true" defaultColWidth="9.01743714249899" defaultRowHeight="54.75" zeroHeight="false"/>
  <cols>
    <col customWidth="true" max="1" min="1" outlineLevel="0" style="103" width="50.4514074372558"/>
    <col customWidth="true" hidden="true" max="2" min="2" outlineLevel="0" style="103" width="8.31222731468818"/>
    <col customWidth="true" max="3" min="3" outlineLevel="0" style="103" width="12.8247994915541"/>
    <col customWidth="true" max="5" min="4" outlineLevel="0" style="103" width="11.6956923692688"/>
    <col customWidth="true" max="6" min="6" outlineLevel="0" style="180" width="14.7978455671778"/>
    <col customWidth="true" max="16384" min="7" outlineLevel="0" style="103" width="9.01743714249899"/>
  </cols>
  <sheetData>
    <row outlineLevel="0" r="1">
      <c r="A1" s="2" t="str">
        <f aca="false" ca="false" dt2D="false" dtr="false" t="normal">"Приложение №"&amp;Н2ком&amp;"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2" t="s"/>
      <c r="C1" s="2" t="s"/>
      <c r="D1" s="2" t="s"/>
      <c r="E1" s="2" t="s"/>
    </row>
    <row outlineLevel="0" r="2">
      <c r="A2" s="2" t="str">
        <f aca="false" ca="false" dt2D="false" dtr="false" t="normal">"Приложение "&amp;Н1ком&amp;" к решению
Богучанского районного Совета депутатов
от "&amp;Р1дата&amp;" года №"&amp;Р1номер</f>
        <v>Приложение 12 к решению
Богучанского районного Совета депутатов
от 22.12.2021 года №18/1-133</v>
      </c>
      <c r="B2" s="2" t="s"/>
      <c r="C2" s="2" t="s"/>
      <c r="D2" s="2" t="s"/>
      <c r="E2" s="2" t="s"/>
    </row>
    <row customHeight="true" ht="82.5" outlineLevel="0" r="3">
      <c r="A3" s="3" t="s">
        <v>1868</v>
      </c>
      <c r="B3" s="4" t="s"/>
      <c r="C3" s="4" t="s"/>
      <c r="D3" s="4" t="s"/>
      <c r="E3" s="5" t="s"/>
    </row>
    <row outlineLevel="0" r="4">
      <c r="D4" s="105" t="n"/>
      <c r="E4" s="105" t="s">
        <v>0</v>
      </c>
    </row>
    <row ht="12.75" outlineLevel="0" r="5">
      <c r="A5" s="153" t="s">
        <v>1768</v>
      </c>
      <c r="B5" s="329" t="s">
        <v>1869</v>
      </c>
      <c r="C5" s="153" t="s">
        <v>453</v>
      </c>
      <c r="D5" s="153" t="s">
        <v>454</v>
      </c>
      <c r="E5" s="153" t="s">
        <v>5</v>
      </c>
      <c r="F5" s="103" t="n">
        <v>1110075140</v>
      </c>
      <c r="G5" s="103" t="s">
        <v>1770</v>
      </c>
    </row>
    <row ht="15" outlineLevel="0" r="6">
      <c r="A6" s="330" t="s">
        <v>850</v>
      </c>
      <c r="B6" s="331" t="s"/>
      <c r="C6" s="248" t="n">
        <f aca="false" ca="false" dt2D="false" dtr="false" t="normal">SUM(C7:C24)</f>
        <v>311600</v>
      </c>
      <c r="D6" s="248" t="n">
        <f aca="false" ca="false" dt2D="false" dtr="false" t="normal">SUM(D7:D24)</f>
        <v>302500</v>
      </c>
      <c r="E6" s="248" t="n">
        <f aca="false" ca="false" dt2D="false" dtr="false" t="normal">SUM(E7:E24)</f>
        <v>302500</v>
      </c>
      <c r="F6" s="249" t="n">
        <f aca="false" ca="true" dt2D="false" dtr="false" t="normal">SUMIF(РзПз, "????"&amp;F$5, СумВед)-C6</f>
        <v>0</v>
      </c>
      <c r="G6" s="103" t="n">
        <v>2013</v>
      </c>
    </row>
    <row ht="14.25" outlineLevel="0" r="7">
      <c r="A7" s="250" t="s">
        <v>1809</v>
      </c>
      <c r="B7" s="332" t="s">
        <v>1870</v>
      </c>
      <c r="C7" s="251" t="n">
        <f aca="false" ca="false" dt2D="false" dtr="false" t="normal">13400+413</f>
        <v>13813</v>
      </c>
      <c r="D7" s="251" t="n">
        <v>13400</v>
      </c>
      <c r="E7" s="251" t="n">
        <v>13400</v>
      </c>
      <c r="F7" s="249" t="n">
        <f aca="false" ca="true" dt2D="false" dtr="false" t="normal">SUMIF(РзПзПлПер, "????"&amp;F$5, СумВед14)-D6</f>
        <v>0</v>
      </c>
      <c r="G7" s="103" t="n">
        <v>2014</v>
      </c>
    </row>
    <row ht="14.25" outlineLevel="0" r="8">
      <c r="A8" s="250" t="s">
        <v>1790</v>
      </c>
      <c r="B8" s="332" t="s">
        <v>1871</v>
      </c>
      <c r="C8" s="251" t="n">
        <v>3900</v>
      </c>
      <c r="D8" s="251" t="n">
        <v>3900</v>
      </c>
      <c r="E8" s="251" t="n">
        <v>3900</v>
      </c>
      <c r="F8" s="249" t="n">
        <f aca="false" ca="true" dt2D="false" dtr="false" t="normal">SUMIF(РзПзПлПер, "????"&amp;F$5, СумВед15)-E6</f>
        <v>0</v>
      </c>
      <c r="G8" s="103" t="n">
        <v>2015</v>
      </c>
    </row>
    <row ht="14.25" outlineLevel="0" r="9">
      <c r="A9" s="250" t="s">
        <v>1791</v>
      </c>
      <c r="B9" s="332" t="s">
        <v>1872</v>
      </c>
      <c r="C9" s="251" t="n">
        <v>1500</v>
      </c>
      <c r="D9" s="251" t="n">
        <v>1500</v>
      </c>
      <c r="E9" s="251" t="n">
        <v>1500</v>
      </c>
    </row>
    <row ht="14.25" outlineLevel="0" r="10">
      <c r="A10" s="250" t="s">
        <v>1792</v>
      </c>
      <c r="B10" s="332" t="s">
        <v>1873</v>
      </c>
      <c r="C10" s="251" t="n">
        <f aca="false" ca="false" dt2D="false" dtr="false" t="normal">77100+2384</f>
        <v>79484</v>
      </c>
      <c r="D10" s="251" t="n">
        <v>77100</v>
      </c>
      <c r="E10" s="251" t="n">
        <v>77100</v>
      </c>
    </row>
    <row ht="14.25" outlineLevel="0" r="11">
      <c r="A11" s="250" t="s">
        <v>1793</v>
      </c>
      <c r="B11" s="332" t="s">
        <v>1874</v>
      </c>
      <c r="C11" s="251" t="n">
        <f aca="false" ca="false" dt2D="false" dtr="false" t="normal">4200+131</f>
        <v>4331</v>
      </c>
      <c r="D11" s="251" t="n">
        <v>4200</v>
      </c>
      <c r="E11" s="251" t="n">
        <v>4200</v>
      </c>
    </row>
    <row ht="14.25" outlineLevel="0" r="12">
      <c r="A12" s="243" t="s">
        <v>1794</v>
      </c>
      <c r="B12" s="332" t="s">
        <v>1875</v>
      </c>
      <c r="C12" s="251" t="n">
        <f aca="false" ca="false" dt2D="false" dtr="false" t="normal">20300+628</f>
        <v>20928</v>
      </c>
      <c r="D12" s="251" t="n">
        <v>20300</v>
      </c>
      <c r="E12" s="251" t="n">
        <v>20300</v>
      </c>
    </row>
    <row ht="14.25" outlineLevel="0" r="13">
      <c r="A13" s="250" t="s">
        <v>1795</v>
      </c>
      <c r="B13" s="332" t="s">
        <v>1876</v>
      </c>
      <c r="C13" s="251" t="n">
        <f aca="false" ca="false" dt2D="false" dtr="false" t="normal">10800+335</f>
        <v>11135</v>
      </c>
      <c r="D13" s="251" t="n">
        <v>10800</v>
      </c>
      <c r="E13" s="251" t="n">
        <v>10800</v>
      </c>
    </row>
    <row ht="14.25" outlineLevel="0" r="14">
      <c r="A14" s="250" t="s">
        <v>1796</v>
      </c>
      <c r="B14" s="332" t="s">
        <v>1877</v>
      </c>
      <c r="C14" s="251" t="n">
        <f aca="false" ca="false" dt2D="false" dtr="false" t="normal">9900+307</f>
        <v>10207</v>
      </c>
      <c r="D14" s="251" t="n">
        <v>9900</v>
      </c>
      <c r="E14" s="251" t="n">
        <v>9900</v>
      </c>
    </row>
    <row ht="14.25" outlineLevel="0" r="15">
      <c r="A15" s="250" t="s">
        <v>1797</v>
      </c>
      <c r="B15" s="332" t="s">
        <v>1878</v>
      </c>
      <c r="C15" s="251" t="n">
        <v>2800</v>
      </c>
      <c r="D15" s="251" t="n">
        <v>2800</v>
      </c>
      <c r="E15" s="251" t="n">
        <v>2800</v>
      </c>
    </row>
    <row ht="14.25" outlineLevel="0" r="16">
      <c r="A16" s="250" t="s">
        <v>1798</v>
      </c>
      <c r="B16" s="332" t="s">
        <v>1879</v>
      </c>
      <c r="C16" s="251" t="n">
        <f aca="false" ca="false" dt2D="false" dtr="false" t="normal">7700+238</f>
        <v>7938</v>
      </c>
      <c r="D16" s="251" t="n">
        <v>7700</v>
      </c>
      <c r="E16" s="251" t="n">
        <v>7700</v>
      </c>
    </row>
    <row ht="14.25" outlineLevel="0" r="17">
      <c r="A17" s="250" t="s">
        <v>1799</v>
      </c>
      <c r="B17" s="332" t="s">
        <v>1880</v>
      </c>
      <c r="C17" s="251" t="n">
        <f aca="false" ca="false" dt2D="false" dtr="false" t="normal">37700+1165</f>
        <v>38865</v>
      </c>
      <c r="D17" s="251" t="n">
        <v>37700</v>
      </c>
      <c r="E17" s="251" t="n">
        <v>37700</v>
      </c>
    </row>
    <row ht="14.25" outlineLevel="0" r="18">
      <c r="A18" s="250" t="s">
        <v>1800</v>
      </c>
      <c r="B18" s="332" t="s">
        <v>1881</v>
      </c>
      <c r="C18" s="251" t="n">
        <f aca="false" ca="false" dt2D="false" dtr="false" t="normal">9900+305</f>
        <v>10205</v>
      </c>
      <c r="D18" s="251" t="n">
        <v>9900</v>
      </c>
      <c r="E18" s="251" t="n">
        <v>9900</v>
      </c>
    </row>
    <row ht="14.25" outlineLevel="0" r="19">
      <c r="A19" s="250" t="s">
        <v>1801</v>
      </c>
      <c r="B19" s="332" t="s">
        <v>1882</v>
      </c>
      <c r="C19" s="251" t="n">
        <f aca="false" ca="false" dt2D="false" dtr="false" t="normal">14500+449</f>
        <v>14949</v>
      </c>
      <c r="D19" s="251" t="n">
        <v>14500</v>
      </c>
      <c r="E19" s="251" t="n">
        <v>14500</v>
      </c>
    </row>
    <row ht="14.25" outlineLevel="0" r="20">
      <c r="A20" s="250" t="s">
        <v>1802</v>
      </c>
      <c r="B20" s="332" t="s">
        <v>1883</v>
      </c>
      <c r="C20" s="251" t="n">
        <f aca="false" ca="false" dt2D="false" dtr="false" t="normal">50000+1547</f>
        <v>51547</v>
      </c>
      <c r="D20" s="251" t="n">
        <v>50000</v>
      </c>
      <c r="E20" s="251" t="n">
        <v>50000</v>
      </c>
    </row>
    <row ht="14.25" outlineLevel="0" r="21">
      <c r="A21" s="250" t="s">
        <v>1803</v>
      </c>
      <c r="B21" s="332" t="s">
        <v>1884</v>
      </c>
      <c r="C21" s="251" t="n">
        <f aca="false" ca="false" dt2D="false" dtr="false" t="normal">4200+128</f>
        <v>4328</v>
      </c>
      <c r="D21" s="251" t="n">
        <v>4200</v>
      </c>
      <c r="E21" s="251" t="n">
        <v>4200</v>
      </c>
    </row>
    <row ht="14.25" outlineLevel="0" r="22">
      <c r="A22" s="250" t="s">
        <v>1804</v>
      </c>
      <c r="B22" s="332" t="s">
        <v>1885</v>
      </c>
      <c r="C22" s="251" t="n">
        <f aca="false" ca="false" dt2D="false" dtr="false" t="normal">9100+283</f>
        <v>9383</v>
      </c>
      <c r="D22" s="251" t="n">
        <v>9100</v>
      </c>
      <c r="E22" s="251" t="n">
        <v>9100</v>
      </c>
    </row>
    <row ht="14.25" outlineLevel="0" r="23">
      <c r="A23" s="250" t="s">
        <v>1805</v>
      </c>
      <c r="B23" s="332" t="s">
        <v>1886</v>
      </c>
      <c r="C23" s="251" t="n">
        <f aca="false" ca="false" dt2D="false" dtr="false" t="normal">19300+597</f>
        <v>19897</v>
      </c>
      <c r="D23" s="251" t="n">
        <v>19300</v>
      </c>
      <c r="E23" s="251" t="n">
        <v>19300</v>
      </c>
    </row>
    <row ht="14.25" outlineLevel="0" r="24">
      <c r="A24" s="250" t="s">
        <v>1806</v>
      </c>
      <c r="B24" s="332" t="s">
        <v>1887</v>
      </c>
      <c r="C24" s="251" t="n">
        <f aca="false" ca="false" dt2D="false" dtr="false" t="normal">6200+190</f>
        <v>6390</v>
      </c>
      <c r="D24" s="251" t="n">
        <v>6200</v>
      </c>
      <c r="E24" s="251" t="n">
        <v>6200</v>
      </c>
    </row>
  </sheetData>
  <mergeCells count="4">
    <mergeCell ref="A6:B6"/>
    <mergeCell ref="A3:E3"/>
    <mergeCell ref="A2:E2"/>
    <mergeCell ref="A1:E1"/>
  </mergeCells>
  <pageMargins bottom="0.748031497001648" footer="0.31496062874794" header="0.31496062874794" left="0.984251976013184" right="0.433070868253708" top="0.748031497001648"/>
  <pageSetup fitToHeight="0" fitToWidth="0" orientation="portrait" paperHeight="297mm" paperSize="9" paperWidth="210mm" scale="100"/>
</worksheet>
</file>

<file path=xl/worksheets/sheet3.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sheetPr>
  <dimension ref="A1:F1048576"/>
  <sheetViews>
    <sheetView showZeros="true" workbookViewId="0"/>
  </sheetViews>
  <sheetFormatPr baseColWidth="8" customHeight="false" defaultColWidth="9.01743714249899" defaultRowHeight="15" zeroHeight="false"/>
  <cols>
    <col customWidth="true" max="2" min="1" outlineLevel="0" style="64" width="7.89218430249485"/>
    <col customWidth="true" max="3" min="3" outlineLevel="0" style="65" width="25.0831196341544"/>
    <col customWidth="true" max="4" min="4" outlineLevel="0" style="66" width="60.1779053065232"/>
    <col customWidth="true" max="5" min="5" outlineLevel="0" style="63" width="9.01743714249899"/>
    <col customWidth="true" max="6" min="6" outlineLevel="0" style="63" width="14.3739489493681"/>
    <col customWidth="true" max="16384" min="7" outlineLevel="0" style="63" width="9.01743714249899"/>
  </cols>
  <sheetData>
    <row customHeight="true" hidden="true" ht="42.75" outlineLevel="0" r="1">
      <c r="A1" s="2" t="str">
        <f aca="false" ca="false" dt2D="false" dtr="false" t="normal">"Приложение "&amp;Н2аист&amp;" к решению
Богучанского районного Совета депутатов
от "&amp;Р2дата&amp;" года №"&amp;Р2номер</f>
        <v>Приложение  к решению
Богучанского районного Совета депутатов
от 03.11.2022 года №33/1-256</v>
      </c>
      <c r="B1" s="2" t="s"/>
      <c r="C1" s="2" t="s"/>
      <c r="D1" s="2" t="s"/>
      <c r="E1" s="67" t="n"/>
    </row>
    <row customFormat="true" customHeight="true" ht="44.25" outlineLevel="0" r="2" s="67">
      <c r="A2" s="2" t="str">
        <f aca="false" ca="false" dt2D="false" dtr="false" t="normal">"Приложение "&amp;Н1аист&amp;" к решению
Богучанского районного Совета депутатов
от "&amp;Р1дата&amp;" года №"&amp;Р1номер</f>
        <v>Приложение  к решению
Богучанского районного Совета депутатов
от 22.12.2021 года №18/1-133</v>
      </c>
      <c r="B2" s="2" t="s"/>
      <c r="C2" s="2" t="s"/>
      <c r="D2" s="2" t="s"/>
    </row>
    <row customFormat="true" customHeight="true" ht="65.25" outlineLevel="0" r="3" s="67">
      <c r="A3" s="68" t="str">
        <f aca="false" ca="false" dt2D="false" dtr="false" t="normal">"Главные администраторы 
источников внутреннего финансирования дефицита 
районного бюджета на "&amp;год&amp;" год и плановый период "&amp;ПлПер&amp;" годов"</f>
        <v>Главные администраторы 
источников внутреннего финансирования дефицита 
районного бюджета на 2022 год и плановый период 2023-2024 годов</v>
      </c>
      <c r="B3" s="68" t="s"/>
      <c r="C3" s="68" t="s"/>
      <c r="D3" s="68" t="s"/>
    </row>
    <row customFormat="true" customHeight="true" ht="13.5" outlineLevel="0" r="4" s="67">
      <c r="A4" s="69" t="n"/>
      <c r="B4" s="69" t="n"/>
      <c r="C4" s="69" t="n"/>
      <c r="D4" s="70" t="n"/>
    </row>
    <row customFormat="true" customHeight="true" ht="15.75" outlineLevel="0" r="5" s="65">
      <c r="A5" s="64" t="n"/>
      <c r="B5" s="64" t="n"/>
      <c r="C5" s="71" t="n"/>
      <c r="D5" s="72" t="n"/>
    </row>
    <row customFormat="true" ht="42.75" outlineLevel="0" r="6" s="73">
      <c r="A6" s="74" t="s">
        <v>381</v>
      </c>
      <c r="B6" s="74" t="s">
        <v>382</v>
      </c>
      <c r="C6" s="74" t="s">
        <v>383</v>
      </c>
      <c r="D6" s="74" t="s">
        <v>384</v>
      </c>
    </row>
    <row customFormat="true" ht="30" outlineLevel="0" r="7" s="64">
      <c r="A7" s="75" t="n">
        <v>1</v>
      </c>
      <c r="B7" s="76" t="s">
        <v>176</v>
      </c>
      <c r="C7" s="77" t="n"/>
      <c r="D7" s="78" t="s">
        <v>385</v>
      </c>
    </row>
    <row customFormat="true" ht="28.5" outlineLevel="0" r="8" s="79">
      <c r="A8" s="80" t="n">
        <v>2</v>
      </c>
      <c r="B8" s="81" t="s">
        <v>176</v>
      </c>
      <c r="C8" s="82" t="s">
        <v>386</v>
      </c>
      <c r="D8" s="11" t="s">
        <v>387</v>
      </c>
    </row>
    <row customFormat="true" customHeight="true" ht="33.75" outlineLevel="0" r="9" s="79">
      <c r="A9" s="80" t="n">
        <v>3</v>
      </c>
      <c r="B9" s="81" t="s">
        <v>176</v>
      </c>
      <c r="C9" s="82" t="s">
        <v>388</v>
      </c>
      <c r="D9" s="11" t="s">
        <v>389</v>
      </c>
    </row>
    <row customFormat="true" ht="42.75" outlineLevel="0" r="10" s="79">
      <c r="A10" s="80" t="n">
        <v>4</v>
      </c>
      <c r="B10" s="81" t="s">
        <v>176</v>
      </c>
      <c r="C10" s="82" t="s">
        <v>390</v>
      </c>
      <c r="D10" s="11" t="s">
        <v>391</v>
      </c>
    </row>
    <row customFormat="true" ht="42.75" outlineLevel="0" r="11" s="79">
      <c r="A11" s="80" t="n">
        <v>5</v>
      </c>
      <c r="B11" s="81" t="s">
        <v>176</v>
      </c>
      <c r="C11" s="82" t="s">
        <v>392</v>
      </c>
      <c r="D11" s="11" t="s">
        <v>17</v>
      </c>
    </row>
    <row customFormat="true" ht="28.5" outlineLevel="0" r="12" s="79">
      <c r="A12" s="80" t="n">
        <v>6</v>
      </c>
      <c r="B12" s="81" t="s">
        <v>176</v>
      </c>
      <c r="C12" s="82" t="s">
        <v>393</v>
      </c>
      <c r="D12" s="11" t="s">
        <v>27</v>
      </c>
    </row>
    <row customFormat="true" ht="28.5" outlineLevel="0" r="13" s="79">
      <c r="A13" s="80" t="n">
        <v>7</v>
      </c>
      <c r="B13" s="81" t="s">
        <v>176</v>
      </c>
      <c r="C13" s="82" t="s">
        <v>394</v>
      </c>
      <c r="D13" s="11" t="s">
        <v>35</v>
      </c>
    </row>
    <row outlineLevel="0" r="14">
      <c r="C14" s="64" t="n"/>
    </row>
  </sheetData>
  <mergeCells count="3">
    <mergeCell ref="A3:D3"/>
    <mergeCell ref="A2:D2"/>
    <mergeCell ref="A1:D1"/>
  </mergeCells>
  <pageMargins bottom="0.787401556968689" footer="0.393700778484344" header="0.393700778484344" left="0.787401556968689" right="0.393700778484344" top="0.787401556968689"/>
  <pageSetup fitToHeight="1" fitToWidth="1" orientation="portrait" paperHeight="297mm" paperSize="9" paperWidth="210mm" scale="90"/>
</worksheet>
</file>

<file path=xl/worksheets/sheet30.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sheetPr>
  <dimension ref="A1:F23"/>
  <sheetViews>
    <sheetView showZeros="true" workbookViewId="0"/>
  </sheetViews>
  <sheetFormatPr baseColWidth="8" customHeight="false" defaultColWidth="9.01743714249899" defaultRowHeight="12.75" zeroHeight="false"/>
  <cols>
    <col customWidth="true" max="1" min="1" outlineLevel="0" style="103" width="43.2644295792482"/>
    <col customWidth="true" max="2" min="2" outlineLevel="0" style="103" width="16.2044122938477"/>
    <col customWidth="true" max="3" min="3" outlineLevel="0" style="103" width="18.6013536339518"/>
    <col customWidth="true" max="4" min="4" outlineLevel="0" style="103" width="15.7843686049897"/>
    <col customWidth="true" max="5" min="5" outlineLevel="0" style="103" width="9.01743714249899"/>
    <col customWidth="true" max="6" min="6" outlineLevel="0" style="103" width="15.923098407182"/>
    <col customWidth="true" max="16384" min="7" outlineLevel="0" style="103" width="9.01743714249899"/>
  </cols>
  <sheetData>
    <row customHeight="true" ht="45.75" outlineLevel="0" r="1">
      <c r="A1" s="2" t="str">
        <f aca="false" ca="false" dt2D="false" dtr="false" t="normal">"Приложение №"&amp;Н2вус&amp;"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2" t="s"/>
      <c r="C1" s="2" t="s"/>
      <c r="D1" s="2" t="s"/>
    </row>
    <row customHeight="true" ht="48" outlineLevel="0" r="2">
      <c r="A2" s="2" t="str">
        <f aca="false" ca="false" dt2D="false" dtr="false" t="normal">"Приложение "&amp;Н1вус&amp;" к решению
Богучанского районного Совета депутатов
от "&amp;Р1дата&amp;" года №"&amp;Р1номер</f>
        <v>Приложение 13 к решению
Богучанского районного Совета депутатов
от 22.12.2021 года №18/1-133</v>
      </c>
      <c r="B2" s="2" t="s"/>
      <c r="C2" s="2" t="s"/>
      <c r="D2" s="2" t="s"/>
    </row>
    <row customHeight="true" ht="117" outlineLevel="0" r="3">
      <c r="A3" s="3" t="s">
        <v>1888</v>
      </c>
      <c r="B3" s="4" t="s"/>
      <c r="C3" s="4" t="s"/>
      <c r="D3" s="5" t="s"/>
    </row>
    <row outlineLevel="0" r="4">
      <c r="B4" s="105" t="n"/>
      <c r="C4" s="105" t="n"/>
      <c r="D4" s="105" t="s">
        <v>0</v>
      </c>
    </row>
    <row ht="14.25" outlineLevel="0" r="5">
      <c r="A5" s="153" t="s">
        <v>1768</v>
      </c>
      <c r="B5" s="205" t="s">
        <v>453</v>
      </c>
      <c r="C5" s="205" t="s">
        <v>454</v>
      </c>
      <c r="D5" s="205" t="s">
        <v>5</v>
      </c>
    </row>
    <row ht="15" outlineLevel="0" r="6">
      <c r="A6" s="269" t="s">
        <v>850</v>
      </c>
      <c r="B6" s="248" t="n">
        <f aca="false" ca="false" dt2D="false" dtr="false" t="normal">SUM(B7:B23)</f>
        <v>5767725.3</v>
      </c>
      <c r="C6" s="248" t="n">
        <f aca="false" ca="false" dt2D="false" dtr="false" t="normal">SUM(C7:C23)</f>
        <v>5633700</v>
      </c>
      <c r="D6" s="248" t="n">
        <f aca="false" ca="false" dt2D="false" dtr="false" t="normal">SUM(D7:D23)</f>
        <v>5842500</v>
      </c>
      <c r="E6" s="271" t="s">
        <v>1770</v>
      </c>
      <c r="F6" s="249" t="n">
        <f aca="false" ca="true" dt2D="false" dtr="false" t="normal">SUMIF(РзПз, "02031110051180", СумВед)-B6</f>
        <v>0</v>
      </c>
    </row>
    <row ht="14.25" outlineLevel="0" r="7">
      <c r="A7" s="250" t="s">
        <v>1809</v>
      </c>
      <c r="B7" s="251" t="n">
        <f aca="false" ca="false" dt2D="false" dtr="false" t="normal">487555+28994.3</f>
        <v>516549.3</v>
      </c>
      <c r="C7" s="252" t="n">
        <v>504516</v>
      </c>
      <c r="D7" s="316" t="n">
        <v>523056</v>
      </c>
    </row>
    <row ht="14.25" outlineLevel="0" r="8">
      <c r="A8" s="250" t="s">
        <v>1790</v>
      </c>
      <c r="B8" s="251" t="n">
        <f aca="false" ca="false" dt2D="false" dtr="false" t="normal">110377+6761</f>
        <v>117138</v>
      </c>
      <c r="C8" s="252" t="n">
        <v>114637</v>
      </c>
      <c r="D8" s="316" t="n">
        <v>119194</v>
      </c>
    </row>
    <row ht="14.25" outlineLevel="0" r="9">
      <c r="A9" s="250" t="s">
        <v>1791</v>
      </c>
      <c r="B9" s="251" t="n">
        <f aca="false" ca="false" dt2D="false" dtr="false" t="normal">66222+4056</f>
        <v>70278</v>
      </c>
      <c r="C9" s="252" t="n">
        <v>68786</v>
      </c>
      <c r="D9" s="316" t="n">
        <v>71516</v>
      </c>
    </row>
    <row ht="28.5" outlineLevel="0" r="10">
      <c r="A10" s="250" t="s">
        <v>1793</v>
      </c>
      <c r="B10" s="251" t="n">
        <f aca="false" ca="false" dt2D="false" dtr="false" t="normal">110377+6761</f>
        <v>117138</v>
      </c>
      <c r="C10" s="252" t="n">
        <v>114637</v>
      </c>
      <c r="D10" s="316" t="n">
        <v>119194</v>
      </c>
    </row>
    <row customHeight="true" ht="33" outlineLevel="0" r="11">
      <c r="A11" s="250" t="s">
        <v>1794</v>
      </c>
      <c r="B11" s="251" t="n">
        <f aca="false" ca="false" dt2D="false" dtr="false" t="normal">487555+28994</f>
        <v>516549</v>
      </c>
      <c r="C11" s="252" t="n">
        <v>504516</v>
      </c>
      <c r="D11" s="316" t="n">
        <v>523056</v>
      </c>
    </row>
    <row ht="14.25" outlineLevel="0" r="12">
      <c r="A12" s="253" t="s">
        <v>1795</v>
      </c>
      <c r="B12" s="251" t="n">
        <f aca="false" ca="false" dt2D="false" dtr="false" t="normal">487555+28994</f>
        <v>516549</v>
      </c>
      <c r="C12" s="252" t="n">
        <v>504516</v>
      </c>
      <c r="D12" s="316" t="n">
        <v>523056</v>
      </c>
    </row>
    <row ht="14.25" outlineLevel="0" r="13">
      <c r="A13" s="250" t="s">
        <v>1796</v>
      </c>
      <c r="B13" s="251" t="n">
        <f aca="false" ca="false" dt2D="false" dtr="false" t="normal">487555+28994</f>
        <v>516549</v>
      </c>
      <c r="C13" s="252" t="n">
        <v>504516</v>
      </c>
      <c r="D13" s="316" t="n">
        <v>523056</v>
      </c>
    </row>
    <row customHeight="true" ht="30" outlineLevel="0" r="14">
      <c r="A14" s="250" t="s">
        <v>1797</v>
      </c>
      <c r="B14" s="251" t="n">
        <f aca="false" ca="false" dt2D="false" dtr="false" t="normal">110377+6761</f>
        <v>117138</v>
      </c>
      <c r="C14" s="252" t="n">
        <v>114637</v>
      </c>
      <c r="D14" s="316" t="n">
        <v>119194</v>
      </c>
    </row>
    <row ht="14.25" outlineLevel="0" r="15">
      <c r="A15" s="250" t="s">
        <v>1798</v>
      </c>
      <c r="B15" s="251" t="n">
        <f aca="false" ca="false" dt2D="false" dtr="false" t="normal">154531+9465</f>
        <v>163996</v>
      </c>
      <c r="C15" s="252" t="n">
        <v>160487</v>
      </c>
      <c r="D15" s="316" t="n">
        <v>166872</v>
      </c>
    </row>
    <row ht="14.25" outlineLevel="0" r="16">
      <c r="A16" s="250" t="s">
        <v>1799</v>
      </c>
      <c r="B16" s="251" t="n">
        <f aca="false" ca="false" dt2D="false" dtr="false" t="normal">501159+29942</f>
        <v>531101</v>
      </c>
      <c r="C16" s="252" t="n">
        <v>518119</v>
      </c>
      <c r="D16" s="316" t="n">
        <v>536659</v>
      </c>
    </row>
    <row customHeight="true" ht="30" outlineLevel="0" r="17">
      <c r="A17" s="250" t="s">
        <v>1800</v>
      </c>
      <c r="B17" s="251" t="n">
        <f aca="false" ca="false" dt2D="false" dtr="false" t="normal">487555+28995</f>
        <v>516550</v>
      </c>
      <c r="C17" s="252" t="n">
        <v>504516</v>
      </c>
      <c r="D17" s="316" t="n">
        <v>523056</v>
      </c>
    </row>
    <row ht="14.25" outlineLevel="0" r="18">
      <c r="A18" s="250" t="s">
        <v>1801</v>
      </c>
      <c r="B18" s="251" t="n">
        <f aca="false" ca="false" dt2D="false" dtr="false" t="normal">487555+28995</f>
        <v>516550</v>
      </c>
      <c r="C18" s="252" t="n">
        <v>504516</v>
      </c>
      <c r="D18" s="316" t="n">
        <v>523056</v>
      </c>
    </row>
    <row ht="14.25" outlineLevel="0" r="19">
      <c r="A19" s="250" t="s">
        <v>1802</v>
      </c>
      <c r="B19" s="251" t="n">
        <f aca="false" ca="false" dt2D="false" dtr="false" t="normal">501159+29942</f>
        <v>531101</v>
      </c>
      <c r="C19" s="252" t="n">
        <v>518119</v>
      </c>
      <c r="D19" s="316" t="n">
        <v>536659</v>
      </c>
    </row>
    <row ht="14.25" outlineLevel="0" r="20">
      <c r="A20" s="250" t="s">
        <v>1803</v>
      </c>
      <c r="B20" s="251" t="n">
        <f aca="false" ca="false" dt2D="false" dtr="false" t="normal">154531+9465</f>
        <v>163996</v>
      </c>
      <c r="C20" s="252" t="n">
        <v>160487</v>
      </c>
      <c r="D20" s="316" t="n">
        <v>166872</v>
      </c>
    </row>
    <row ht="14.25" outlineLevel="0" r="21">
      <c r="A21" s="250" t="s">
        <v>1804</v>
      </c>
      <c r="B21" s="251" t="n">
        <f aca="false" ca="false" dt2D="false" dtr="false" t="normal">187818+11598</f>
        <v>199416</v>
      </c>
      <c r="C21" s="252" t="n">
        <v>194616</v>
      </c>
      <c r="D21" s="316" t="n">
        <v>201914</v>
      </c>
    </row>
    <row ht="14.25" outlineLevel="0" r="22">
      <c r="A22" s="250" t="s">
        <v>1805</v>
      </c>
      <c r="B22" s="251" t="n">
        <f aca="false" ca="false" dt2D="false" dtr="false" t="normal">487555+28995</f>
        <v>516550</v>
      </c>
      <c r="C22" s="252" t="n">
        <v>504516</v>
      </c>
      <c r="D22" s="316" t="n">
        <v>523056</v>
      </c>
    </row>
    <row ht="14.25" outlineLevel="0" r="23">
      <c r="A23" s="250" t="s">
        <v>1806</v>
      </c>
      <c r="B23" s="251" t="n">
        <f aca="false" ca="false" dt2D="false" dtr="false" t="normal">132464+8113</f>
        <v>140577</v>
      </c>
      <c r="C23" s="252" t="n">
        <v>137563</v>
      </c>
      <c r="D23" s="316" t="n">
        <v>143034</v>
      </c>
    </row>
  </sheetData>
  <mergeCells count="3">
    <mergeCell ref="A3:D3"/>
    <mergeCell ref="A2:D2"/>
    <mergeCell ref="A1:D1"/>
  </mergeCells>
  <pageMargins bottom="0.748031497001648" footer="0.31496062874794" header="0.31496062874794" left="0.984251976013184" right="0.236220464110374" top="0.748031497001648"/>
  <pageSetup fitToHeight="1" fitToWidth="1" orientation="portrait" paperHeight="297mm" paperSize="9" paperWidth="210mm" scale="95"/>
</worksheet>
</file>

<file path=xl/worksheets/sheet31.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sheetPr>
  <dimension ref="A1:D22"/>
  <sheetViews>
    <sheetView showZeros="true" workbookViewId="0"/>
  </sheetViews>
  <sheetFormatPr baseColWidth="8" customHeight="false" defaultColWidth="9.01743714249899" defaultRowHeight="12.75" zeroHeight="false"/>
  <cols>
    <col customWidth="true" max="1" min="1" outlineLevel="0" width="41.5726973902902"/>
    <col customWidth="true" max="2" min="2" outlineLevel="0" width="17.3335180628036"/>
    <col customWidth="true" max="3" min="3" outlineLevel="0" width="13.2448431804122"/>
    <col customWidth="true" max="4" min="4" outlineLevel="0" width="16.0656824916555"/>
  </cols>
  <sheetData>
    <row customHeight="true" ht="45.75" outlineLevel="0" r="1">
      <c r="A1" s="2" t="str">
        <f aca="false" ca="false" dt2D="false" dtr="false" t="normal">"Приложение №"&amp;H2зппов&amp;"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2" t="s"/>
      <c r="C1" s="2" t="s"/>
      <c r="D1" s="2" t="s"/>
    </row>
    <row customHeight="true" ht="52.5" outlineLevel="0" r="2">
      <c r="A2" s="2" t="str">
        <f aca="false" ca="false" dt2D="false" dtr="false" t="normal">"Приложение №"&amp;H1зппов&amp;" к решению
Богучанского районного Совета депутатов
от "&amp;Р1дата&amp;" года №"&amp;Р1номер</f>
        <v>Приложение № к решению
Богучанского районного Совета депутатов
от 22.12.2021 года №18/1-133</v>
      </c>
      <c r="B2" s="2" t="s"/>
      <c r="C2" s="2" t="s"/>
      <c r="D2" s="2" t="s"/>
    </row>
    <row customHeight="true" ht="90" outlineLevel="0" r="3">
      <c r="A3" s="202" t="s">
        <v>1889</v>
      </c>
      <c r="B3" s="311" t="s"/>
      <c r="C3" s="311" t="s"/>
      <c r="D3" s="303" t="s"/>
    </row>
    <row outlineLevel="0" r="4">
      <c r="A4" s="102" t="n"/>
      <c r="B4" s="105" t="n"/>
      <c r="C4" s="105" t="n"/>
      <c r="D4" s="246" t="s">
        <v>0</v>
      </c>
    </row>
    <row outlineLevel="0" r="5">
      <c r="A5" s="153" t="s">
        <v>1768</v>
      </c>
      <c r="B5" s="153" t="s">
        <v>1855</v>
      </c>
      <c r="C5" s="153" t="s">
        <v>453</v>
      </c>
      <c r="D5" s="153" t="s">
        <v>454</v>
      </c>
    </row>
    <row outlineLevel="0" r="6">
      <c r="A6" s="259" t="s">
        <v>850</v>
      </c>
      <c r="B6" s="333" t="n">
        <f aca="false" ca="false" dt2D="false" dtr="false" t="normal">SUM(B7:B21)</f>
        <v>0</v>
      </c>
      <c r="C6" s="333" t="n">
        <f aca="false" ca="false" dt2D="false" dtr="false" t="normal">SUM(C7:C21)</f>
        <v>0</v>
      </c>
      <c r="D6" s="333" t="n">
        <f aca="false" ca="false" dt2D="false" dtr="false" t="normal">SUM(D7:D21)</f>
        <v>0</v>
      </c>
    </row>
    <row outlineLevel="0" r="7">
      <c r="A7" s="190" t="s">
        <v>1792</v>
      </c>
      <c r="B7" s="173" t="n">
        <v>0</v>
      </c>
      <c r="C7" s="173" t="n">
        <v>0</v>
      </c>
      <c r="D7" s="262" t="n"/>
    </row>
    <row hidden="true" ht="15" outlineLevel="0" r="8">
      <c r="A8" s="334" t="n"/>
      <c r="B8" s="335" t="n"/>
    </row>
    <row hidden="true" ht="15" outlineLevel="0" r="9">
      <c r="A9" s="312" t="n"/>
      <c r="B9" s="336" t="n"/>
    </row>
    <row hidden="true" ht="15" outlineLevel="0" r="10">
      <c r="A10" s="312" t="n"/>
      <c r="B10" s="336" t="n"/>
    </row>
    <row hidden="true" ht="15" outlineLevel="0" r="11">
      <c r="A11" s="312" t="n"/>
      <c r="B11" s="336" t="n"/>
    </row>
    <row hidden="true" ht="15" outlineLevel="0" r="12">
      <c r="A12" s="312" t="n"/>
      <c r="B12" s="336" t="n"/>
    </row>
    <row hidden="true" ht="15" outlineLevel="0" r="13">
      <c r="A13" s="312" t="n"/>
      <c r="B13" s="336" t="n"/>
    </row>
    <row hidden="true" ht="15" outlineLevel="0" r="14">
      <c r="A14" s="312" t="n"/>
      <c r="B14" s="336" t="n"/>
    </row>
    <row hidden="true" ht="15" outlineLevel="0" r="15">
      <c r="A15" s="312" t="n"/>
      <c r="B15" s="336" t="n"/>
    </row>
    <row hidden="true" ht="15" outlineLevel="0" r="16">
      <c r="A16" s="312" t="n"/>
      <c r="B16" s="336" t="n"/>
    </row>
    <row hidden="true" ht="15" outlineLevel="0" r="17">
      <c r="A17" s="312" t="n"/>
      <c r="B17" s="336" t="n"/>
    </row>
    <row hidden="true" ht="15" outlineLevel="0" r="18">
      <c r="A18" s="337" t="n"/>
      <c r="B18" s="336" t="n"/>
    </row>
    <row hidden="true" ht="15" outlineLevel="0" r="19">
      <c r="A19" s="312" t="n"/>
      <c r="B19" s="336" t="n"/>
    </row>
    <row hidden="true" ht="15" outlineLevel="0" r="20">
      <c r="A20" s="312" t="n"/>
      <c r="B20" s="336" t="n"/>
    </row>
    <row hidden="true" ht="15" outlineLevel="0" r="21">
      <c r="A21" s="337" t="n"/>
      <c r="B21" s="336" t="n"/>
    </row>
    <row hidden="true" ht="12.75" outlineLevel="0" r="22"/>
  </sheetData>
  <mergeCells count="3">
    <mergeCell ref="A1:D1"/>
    <mergeCell ref="A2:D2"/>
    <mergeCell ref="A3:D3"/>
  </mergeCells>
  <pageMargins bottom="0.75" footer="0.300000011920929" header="0.300000011920929" left="0.700000047683716" right="0.320000022649765" top="0.75"/>
  <pageSetup fitToHeight="0" fitToWidth="0" orientation="portrait" paperHeight="297mm" paperSize="9" paperWidth="210mm" scale="100"/>
</worksheet>
</file>

<file path=xl/worksheets/sheet32.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sheetPr>
  <dimension ref="A1:J26"/>
  <sheetViews>
    <sheetView showZeros="true" workbookViewId="0"/>
  </sheetViews>
  <sheetFormatPr baseColWidth="8" customHeight="false" defaultColWidth="9.01743714249899" defaultRowHeight="12.75" zeroHeight="false"/>
  <cols>
    <col customWidth="true" max="1" min="1" outlineLevel="0" width="46.3665827771572"/>
    <col customWidth="true" max="2" min="2" outlineLevel="0" width="16.3469950249918"/>
    <col customWidth="true" max="3" min="3" outlineLevel="0" width="16.9096214449938"/>
    <col customWidth="true" max="4" min="4" outlineLevel="0" width="15.923098407182"/>
    <col bestFit="true" customWidth="true" max="6" min="6" outlineLevel="0" width="10.9904832181227"/>
    <col customWidth="true" max="9" min="9" outlineLevel="0" width="16.7708916428015"/>
    <col customWidth="true" max="10" min="10" outlineLevel="0" width="17.6148305961399"/>
  </cols>
  <sheetData>
    <row customHeight="true" ht="52.5" outlineLevel="0" r="1">
      <c r="A1" s="2" t="str">
        <f aca="false" ca="false" dt2D="false" dtr="false" t="normal">"Приложение №"&amp;H2пожар&amp;"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2" t="s"/>
      <c r="C1" s="2" t="s"/>
      <c r="D1" s="2" t="s"/>
    </row>
    <row customHeight="true" ht="47.25" outlineLevel="0" r="2">
      <c r="A2" s="2" t="str">
        <f aca="false" ca="false" dt2D="false" dtr="false" t="normal">"Приложение №"&amp;Н1пожар&amp;" к решению
Богучанского районного Совета депутатов
от "&amp;Р1дата&amp;" года №"&amp;Р1номер</f>
        <v>Приложение №21 к решению
Богучанского районного Совета депутатов
от 22.12.2021 года №18/1-133</v>
      </c>
      <c r="B2" s="2" t="s"/>
      <c r="C2" s="2" t="s"/>
      <c r="D2" s="2" t="s"/>
    </row>
    <row customHeight="true" ht="87" outlineLevel="0" r="3">
      <c r="A3" s="149" t="s">
        <v>1890</v>
      </c>
      <c r="B3" s="150" t="s"/>
      <c r="C3" s="150" t="s"/>
      <c r="D3" s="151" t="s"/>
    </row>
    <row customHeight="true" ht="10.5" outlineLevel="0" r="4">
      <c r="A4" s="202" t="n"/>
      <c r="B4" s="311" t="s"/>
      <c r="C4" s="311" t="s"/>
      <c r="D4" s="303" t="s"/>
    </row>
    <row ht="20.25" outlineLevel="0" r="5">
      <c r="A5" s="202" t="n"/>
      <c r="B5" s="202" t="n"/>
      <c r="C5" s="202" t="n"/>
      <c r="D5" s="105" t="s">
        <v>0</v>
      </c>
    </row>
    <row ht="14.25" outlineLevel="0" r="6">
      <c r="A6" s="205" t="s">
        <v>1768</v>
      </c>
      <c r="B6" s="205" t="s">
        <v>453</v>
      </c>
      <c r="C6" s="205" t="s">
        <v>4</v>
      </c>
      <c r="D6" s="205" t="s">
        <v>5</v>
      </c>
      <c r="F6" s="338" t="s">
        <v>1891</v>
      </c>
    </row>
    <row ht="15" outlineLevel="0" r="7">
      <c r="A7" s="247" t="s">
        <v>850</v>
      </c>
      <c r="B7" s="339" t="n">
        <f aca="false" ca="false" dt2D="false" dtr="false" t="normal">SUM(B8:B25)</f>
        <v>4102500</v>
      </c>
      <c r="C7" s="339" t="n">
        <f aca="false" ca="false" dt2D="false" dtr="false" t="normal">SUM(C8:C25)</f>
        <v>4102500</v>
      </c>
      <c r="D7" s="339" t="n">
        <f aca="false" ca="false" dt2D="false" dtr="false" t="normal">SUM(D8:D25)</f>
        <v>4102500</v>
      </c>
      <c r="F7" s="249" t="n">
        <f aca="false" ca="true" dt2D="false" dtr="false" t="normal">SUMIF(РзПз, "????0420074120", СумВед)-D7</f>
        <v>-4102500</v>
      </c>
      <c r="I7" s="340" t="n"/>
      <c r="J7" s="268" t="n"/>
    </row>
    <row ht="14.25" outlineLevel="0" r="8">
      <c r="A8" s="288" t="s">
        <v>1789</v>
      </c>
      <c r="B8" s="241" t="n">
        <v>178200</v>
      </c>
      <c r="C8" s="241" t="n">
        <v>178200</v>
      </c>
      <c r="D8" s="241" t="n">
        <v>178200</v>
      </c>
      <c r="I8" s="341" t="n"/>
      <c r="J8" s="268" t="n"/>
    </row>
    <row ht="14.25" outlineLevel="0" r="9">
      <c r="A9" s="288" t="s">
        <v>1857</v>
      </c>
      <c r="B9" s="241" t="n">
        <v>61700</v>
      </c>
      <c r="C9" s="241" t="n">
        <v>61700</v>
      </c>
      <c r="D9" s="241" t="n">
        <v>61700</v>
      </c>
      <c r="I9" s="341" t="n"/>
      <c r="J9" s="268" t="n"/>
    </row>
    <row ht="14.25" outlineLevel="0" r="10">
      <c r="A10" s="288" t="s">
        <v>1791</v>
      </c>
      <c r="B10" s="241" t="n">
        <v>21900</v>
      </c>
      <c r="C10" s="241" t="n">
        <v>21900</v>
      </c>
      <c r="D10" s="241" t="n">
        <v>21900</v>
      </c>
      <c r="I10" s="341" t="n"/>
      <c r="J10" s="268" t="n"/>
    </row>
    <row ht="14.25" outlineLevel="0" r="11">
      <c r="A11" s="288" t="s">
        <v>1792</v>
      </c>
      <c r="B11" s="241" t="n">
        <v>1006600</v>
      </c>
      <c r="C11" s="241" t="n">
        <v>1006600</v>
      </c>
      <c r="D11" s="241" t="n">
        <v>1006600</v>
      </c>
      <c r="I11" s="342" t="n"/>
      <c r="J11" s="268" t="n"/>
    </row>
    <row ht="14.25" outlineLevel="0" r="12">
      <c r="A12" s="288" t="s">
        <v>1793</v>
      </c>
      <c r="B12" s="241" t="n">
        <v>65000</v>
      </c>
      <c r="C12" s="241" t="n">
        <v>65000</v>
      </c>
      <c r="D12" s="241" t="n">
        <v>65000</v>
      </c>
      <c r="I12" s="342" t="n"/>
      <c r="J12" s="268" t="n"/>
    </row>
    <row ht="28.5" outlineLevel="0" r="13">
      <c r="A13" s="288" t="s">
        <v>1794</v>
      </c>
      <c r="B13" s="241" t="n">
        <v>297900</v>
      </c>
      <c r="C13" s="241" t="n">
        <v>297900</v>
      </c>
      <c r="D13" s="241" t="n">
        <v>297900</v>
      </c>
      <c r="I13" s="342" t="n"/>
      <c r="J13" s="268" t="n"/>
    </row>
    <row ht="14.25" outlineLevel="0" r="14">
      <c r="A14" s="288" t="s">
        <v>1839</v>
      </c>
      <c r="B14" s="241" t="n">
        <v>165300</v>
      </c>
      <c r="C14" s="241" t="n">
        <v>165300</v>
      </c>
      <c r="D14" s="241" t="n">
        <v>165300</v>
      </c>
      <c r="I14" s="342" t="n"/>
      <c r="J14" s="268" t="n"/>
    </row>
    <row ht="14.25" outlineLevel="0" r="15">
      <c r="A15" s="288" t="s">
        <v>1796</v>
      </c>
      <c r="B15" s="241" t="n">
        <v>146200</v>
      </c>
      <c r="C15" s="241" t="n">
        <v>146200</v>
      </c>
      <c r="D15" s="241" t="n">
        <v>146200</v>
      </c>
      <c r="I15" s="342" t="n"/>
      <c r="J15" s="268" t="n"/>
    </row>
    <row ht="14.25" outlineLevel="0" r="16">
      <c r="A16" s="288" t="s">
        <v>1797</v>
      </c>
      <c r="B16" s="241" t="n">
        <v>45900</v>
      </c>
      <c r="C16" s="241" t="n">
        <v>45900</v>
      </c>
      <c r="D16" s="241" t="n">
        <v>45900</v>
      </c>
      <c r="I16" s="342" t="n"/>
      <c r="J16" s="268" t="n"/>
    </row>
    <row ht="14.25" outlineLevel="0" r="17">
      <c r="A17" s="288" t="s">
        <v>1798</v>
      </c>
      <c r="B17" s="241" t="n">
        <v>111500</v>
      </c>
      <c r="C17" s="241" t="n">
        <v>111500</v>
      </c>
      <c r="D17" s="241" t="n">
        <v>111500</v>
      </c>
      <c r="I17" s="342" t="n"/>
      <c r="J17" s="268" t="n"/>
    </row>
    <row ht="14.25" outlineLevel="0" r="18">
      <c r="A18" s="288" t="s">
        <v>1799</v>
      </c>
      <c r="B18" s="241" t="n">
        <v>509100</v>
      </c>
      <c r="C18" s="241" t="n">
        <v>509100</v>
      </c>
      <c r="D18" s="241" t="n">
        <v>509100</v>
      </c>
      <c r="I18" s="342" t="n"/>
      <c r="J18" s="268" t="n"/>
    </row>
    <row ht="28.5" outlineLevel="0" r="19">
      <c r="A19" s="288" t="s">
        <v>1800</v>
      </c>
      <c r="B19" s="241" t="n">
        <v>139000</v>
      </c>
      <c r="C19" s="241" t="n">
        <v>139000</v>
      </c>
      <c r="D19" s="241" t="n">
        <v>139000</v>
      </c>
      <c r="I19" s="342" t="n"/>
      <c r="J19" s="268" t="n"/>
    </row>
    <row ht="14.25" outlineLevel="0" r="20">
      <c r="A20" s="288" t="s">
        <v>1801</v>
      </c>
      <c r="B20" s="241" t="n">
        <v>210700</v>
      </c>
      <c r="C20" s="241" t="n">
        <v>210700</v>
      </c>
      <c r="D20" s="241" t="n">
        <v>210700</v>
      </c>
      <c r="I20" s="342" t="n"/>
      <c r="J20" s="268" t="n"/>
    </row>
    <row ht="14.25" outlineLevel="0" r="21">
      <c r="A21" s="288" t="s">
        <v>1858</v>
      </c>
      <c r="B21" s="241" t="n">
        <v>581600</v>
      </c>
      <c r="C21" s="241" t="n">
        <v>581600</v>
      </c>
      <c r="D21" s="241" t="n">
        <v>581600</v>
      </c>
      <c r="I21" s="343" t="n"/>
      <c r="J21" s="268" t="n"/>
    </row>
    <row ht="14.25" outlineLevel="0" r="22">
      <c r="A22" s="288" t="s">
        <v>1861</v>
      </c>
      <c r="B22" s="241" t="n">
        <v>62100</v>
      </c>
      <c r="C22" s="241" t="n">
        <v>62100</v>
      </c>
      <c r="D22" s="241" t="n">
        <v>62100</v>
      </c>
      <c r="I22" s="342" t="n"/>
      <c r="J22" s="268" t="n"/>
    </row>
    <row ht="14.25" outlineLevel="0" r="23">
      <c r="A23" s="288" t="s">
        <v>1804</v>
      </c>
      <c r="B23" s="241" t="n">
        <v>134500</v>
      </c>
      <c r="C23" s="241" t="n">
        <v>134500</v>
      </c>
      <c r="D23" s="241" t="n">
        <v>134500</v>
      </c>
      <c r="I23" s="342" t="n"/>
      <c r="J23" s="268" t="n"/>
    </row>
    <row ht="14.25" outlineLevel="0" r="24">
      <c r="A24" s="288" t="s">
        <v>1805</v>
      </c>
      <c r="B24" s="241" t="n">
        <v>274400</v>
      </c>
      <c r="C24" s="241" t="n">
        <v>274400</v>
      </c>
      <c r="D24" s="241" t="n">
        <v>274400</v>
      </c>
      <c r="I24" s="342" t="n"/>
      <c r="J24" s="268" t="n"/>
    </row>
    <row ht="14.25" outlineLevel="0" r="25">
      <c r="A25" s="288" t="s">
        <v>1806</v>
      </c>
      <c r="B25" s="241" t="n">
        <v>90900</v>
      </c>
      <c r="C25" s="241" t="n">
        <v>90900</v>
      </c>
      <c r="D25" s="241" t="n">
        <v>90900</v>
      </c>
      <c r="I25" s="342" t="n"/>
      <c r="J25" s="268" t="n"/>
    </row>
    <row ht="14.25" outlineLevel="0" r="26">
      <c r="A26" s="344" t="n"/>
      <c r="B26" s="344" t="n"/>
      <c r="C26" s="344" t="n"/>
    </row>
  </sheetData>
  <mergeCells count="4">
    <mergeCell ref="A1:D1"/>
    <mergeCell ref="A2:D2"/>
    <mergeCell ref="A3:D3"/>
    <mergeCell ref="A4:D4"/>
  </mergeCells>
  <pageMargins bottom="0.748031497001648" footer="0.31496062874794" header="0.31496062874794" left="0.511811017990112" right="0.511811017990112" top="0.748031497001648"/>
  <pageSetup fitToHeight="1" fitToWidth="1" orientation="portrait" paperHeight="297mm" paperSize="9" paperWidth="210mm" scale="95"/>
</worksheet>
</file>

<file path=xl/worksheets/sheet33.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sheetPr>
  <dimension ref="A1:D24"/>
  <sheetViews>
    <sheetView showZeros="true" workbookViewId="0"/>
  </sheetViews>
  <sheetFormatPr baseColWidth="8" customHeight="false" defaultColWidth="9.01743714249899" defaultRowHeight="12.75" zeroHeight="false"/>
  <cols>
    <col customWidth="true" max="1" min="1" outlineLevel="0" width="41.5726973902902"/>
    <col customWidth="true" max="2" min="2" outlineLevel="0" width="17.7574146806134"/>
    <col customWidth="true" max="3" min="3" outlineLevel="0" width="14.231366218224"/>
    <col customWidth="true" max="4" min="4" outlineLevel="0" width="14.0926364160317"/>
  </cols>
  <sheetData>
    <row customHeight="true" hidden="true" ht="27" outlineLevel="0" r="1">
      <c r="A1" s="2" t="str">
        <f aca="false" ca="false" dt2D="false" dtr="false" t="normal">"Приложение №"&amp;H2ДК&amp;"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2" t="s"/>
      <c r="C1" s="2" t="s"/>
      <c r="D1" s="2" t="s"/>
    </row>
    <row customHeight="true" ht="63" outlineLevel="0" r="2">
      <c r="A2" s="2" t="str">
        <f aca="false" ca="false" dt2D="false" dtr="false" t="normal">"Приложение №"&amp;H1ДК&amp;" к решению
Богучанского районного Совета депутатов
от "&amp;Р1дата&amp;" года №"&amp;Р1номер</f>
        <v>Приложение № к решению
Богучанского районного Совета депутатов
от 22.12.2021 года №18/1-133</v>
      </c>
      <c r="B2" s="2" t="s"/>
      <c r="C2" s="2" t="s"/>
      <c r="D2" s="2" t="s"/>
    </row>
    <row customHeight="true" ht="107.25" outlineLevel="0" r="3">
      <c r="A3" s="202" t="s">
        <v>1892</v>
      </c>
      <c r="B3" s="311" t="s"/>
      <c r="C3" s="311" t="s"/>
      <c r="D3" s="303" t="s"/>
    </row>
    <row outlineLevel="0" r="4">
      <c r="A4" s="102" t="n"/>
      <c r="B4" s="105" t="n"/>
      <c r="C4" s="105" t="n"/>
      <c r="D4" s="246" t="s">
        <v>0</v>
      </c>
    </row>
    <row ht="14.25" outlineLevel="0" r="5">
      <c r="A5" s="205" t="s">
        <v>1768</v>
      </c>
      <c r="B5" s="205" t="s">
        <v>1855</v>
      </c>
      <c r="C5" s="205" t="s">
        <v>453</v>
      </c>
      <c r="D5" s="205" t="s">
        <v>454</v>
      </c>
    </row>
    <row ht="15" outlineLevel="0" r="6">
      <c r="A6" s="269" t="s">
        <v>850</v>
      </c>
      <c r="B6" s="248" t="n">
        <f aca="false" ca="false" dt2D="false" dtr="false" t="normal">SUM(B7:B24)</f>
        <v>0</v>
      </c>
      <c r="C6" s="248" t="n">
        <f aca="false" ca="false" dt2D="false" dtr="false" t="normal">SUM(C7:C24)</f>
        <v>0</v>
      </c>
      <c r="D6" s="248" t="n">
        <f aca="false" ca="false" dt2D="false" dtr="false" t="normal">SUM(D7:D24)</f>
        <v>0</v>
      </c>
    </row>
    <row ht="14.25" outlineLevel="0" r="7">
      <c r="A7" s="240" t="s">
        <v>1789</v>
      </c>
      <c r="B7" s="316" t="n"/>
      <c r="C7" s="211" t="n"/>
      <c r="D7" s="211" t="n"/>
    </row>
    <row hidden="true" ht="28.5" outlineLevel="0" r="8">
      <c r="A8" s="240" t="s">
        <v>1790</v>
      </c>
      <c r="B8" s="316" t="n"/>
      <c r="C8" s="211" t="n"/>
      <c r="D8" s="316" t="n"/>
    </row>
    <row hidden="true" ht="28.5" outlineLevel="0" r="9">
      <c r="A9" s="240" t="s">
        <v>1791</v>
      </c>
      <c r="B9" s="316" t="n"/>
      <c r="C9" s="211" t="n"/>
      <c r="D9" s="316" t="n"/>
    </row>
    <row ht="14.25" outlineLevel="0" r="10">
      <c r="A10" s="242" t="s">
        <v>1792</v>
      </c>
      <c r="B10" s="345" t="n"/>
      <c r="C10" s="345" t="n"/>
      <c r="D10" s="289" t="n"/>
    </row>
    <row hidden="true" ht="28.5" outlineLevel="0" r="11">
      <c r="A11" s="240" t="s">
        <v>1793</v>
      </c>
      <c r="B11" s="289" t="n"/>
      <c r="C11" s="345" t="n"/>
      <c r="D11" s="289" t="n"/>
    </row>
    <row hidden="true" ht="28.5" outlineLevel="0" r="12">
      <c r="A12" s="243" t="s">
        <v>1794</v>
      </c>
      <c r="B12" s="289" t="n"/>
      <c r="C12" s="345" t="n"/>
      <c r="D12" s="289" t="n"/>
    </row>
    <row hidden="true" ht="28.5" outlineLevel="0" r="13">
      <c r="A13" s="240" t="s">
        <v>1795</v>
      </c>
      <c r="B13" s="289" t="n"/>
      <c r="C13" s="345" t="n"/>
      <c r="D13" s="289" t="n"/>
    </row>
    <row hidden="true" ht="14.25" outlineLevel="0" r="14">
      <c r="A14" s="240" t="s">
        <v>1796</v>
      </c>
      <c r="B14" s="289" t="n"/>
      <c r="C14" s="345" t="n"/>
      <c r="D14" s="289" t="n"/>
    </row>
    <row hidden="true" ht="28.5" outlineLevel="0" r="15">
      <c r="A15" s="240" t="s">
        <v>1797</v>
      </c>
      <c r="B15" s="289" t="n"/>
      <c r="C15" s="345" t="n"/>
      <c r="D15" s="289" t="n"/>
    </row>
    <row ht="28.5" outlineLevel="0" r="16">
      <c r="A16" s="240" t="s">
        <v>1798</v>
      </c>
      <c r="B16" s="289" t="n"/>
      <c r="C16" s="345" t="n"/>
      <c r="D16" s="345" t="n"/>
    </row>
    <row ht="14.25" outlineLevel="0" r="17">
      <c r="A17" s="242" t="s">
        <v>1799</v>
      </c>
      <c r="B17" s="345" t="n"/>
      <c r="C17" s="289" t="n"/>
      <c r="D17" s="345" t="n"/>
    </row>
    <row hidden="true" ht="28.5" outlineLevel="0" r="18">
      <c r="A18" s="240" t="s">
        <v>1800</v>
      </c>
      <c r="B18" s="345" t="n"/>
      <c r="C18" s="289" t="n"/>
      <c r="D18" s="289" t="n"/>
    </row>
    <row hidden="true" ht="14.25" outlineLevel="0" r="19">
      <c r="A19" s="240" t="s">
        <v>1801</v>
      </c>
      <c r="B19" s="345" t="n"/>
      <c r="C19" s="289" t="n"/>
      <c r="D19" s="289" t="n"/>
    </row>
    <row hidden="true" ht="28.5" outlineLevel="0" r="20">
      <c r="A20" s="240" t="s">
        <v>1802</v>
      </c>
      <c r="B20" s="345" t="n"/>
      <c r="C20" s="289" t="n"/>
      <c r="D20" s="289" t="n"/>
    </row>
    <row ht="28.5" outlineLevel="0" r="21">
      <c r="A21" s="240" t="s">
        <v>1803</v>
      </c>
      <c r="B21" s="345" t="n"/>
      <c r="C21" s="345" t="n"/>
      <c r="D21" s="289" t="n"/>
    </row>
    <row hidden="true" ht="28.5" outlineLevel="0" r="22">
      <c r="A22" s="240" t="s">
        <v>1804</v>
      </c>
      <c r="B22" s="289" t="n"/>
      <c r="C22" s="310" t="n"/>
      <c r="D22" s="310" t="n"/>
    </row>
    <row hidden="true" ht="14.25" outlineLevel="0" r="23">
      <c r="A23" s="240" t="s">
        <v>1805</v>
      </c>
      <c r="B23" s="289" t="n"/>
      <c r="C23" s="310" t="n"/>
      <c r="D23" s="310" t="n"/>
    </row>
    <row hidden="true" ht="14.25" outlineLevel="0" r="24">
      <c r="A24" s="317" t="s">
        <v>1806</v>
      </c>
      <c r="B24" s="318" t="n"/>
    </row>
  </sheetData>
  <mergeCells count="3">
    <mergeCell ref="A1:D1"/>
    <mergeCell ref="A2:D2"/>
    <mergeCell ref="A3:D3"/>
  </mergeCells>
  <pageMargins bottom="0.75" footer="0.300000011920929" header="0.300000011920929" left="0.700000047683716" right="0.700000047683716" top="0.75"/>
  <pageSetup fitToHeight="0" fitToWidth="0" orientation="portrait" paperHeight="297mm" paperSize="9" paperWidth="210mm" scale="100"/>
</worksheet>
</file>

<file path=xl/worksheets/sheet34.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sheetPr>
  <dimension ref="A1:B11"/>
  <sheetViews>
    <sheetView showZeros="true" workbookViewId="0"/>
  </sheetViews>
  <sheetFormatPr baseColWidth="8" customHeight="false" defaultColWidth="9.01743714249899" defaultRowHeight="12.75" zeroHeight="false"/>
  <cols>
    <col customWidth="true" max="1" min="1" outlineLevel="0" width="65.2492530044337"/>
    <col customWidth="true" max="2" min="2" outlineLevel="0" width="19.7304607562371"/>
  </cols>
  <sheetData>
    <row customHeight="true" ht="48" outlineLevel="0" r="1">
      <c r="A1" s="2" t="str">
        <f aca="false" ca="false" dt2D="false" dtr="false" t="normal">"Приложение №"&amp;H2дороги_50&amp;"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2" t="s"/>
    </row>
    <row customHeight="true" ht="42" outlineLevel="0" r="2">
      <c r="A2" s="2" t="e">
        <f aca="false" ca="false" dt2D="false" dtr="false" t="normal">"Приложение №"&amp;H1дороги_50&amp;" к решению
Богучанского районного Совета депутатов
от "&amp;Р1дата&amp;" года №"&amp;е213</f>
        <v>#GETTING_DATA</v>
      </c>
      <c r="B2" s="2" t="s"/>
    </row>
    <row customHeight="true" ht="132.75" outlineLevel="0" r="3">
      <c r="A3" s="149" t="s">
        <v>1893</v>
      </c>
      <c r="B3" s="151" t="s"/>
    </row>
    <row outlineLevel="0" r="4">
      <c r="A4" s="103" t="n"/>
      <c r="B4" s="105" t="s">
        <v>0</v>
      </c>
    </row>
    <row outlineLevel="0" r="5">
      <c r="A5" s="153" t="s">
        <v>1768</v>
      </c>
      <c r="B5" s="153" t="s">
        <v>3</v>
      </c>
    </row>
    <row ht="15" outlineLevel="0" r="6">
      <c r="A6" s="269" t="s">
        <v>850</v>
      </c>
      <c r="B6" s="270" t="n">
        <f aca="false" ca="false" dt2D="false" dtr="false" t="normal">SUM(B7:B11)</f>
        <v>6568154</v>
      </c>
    </row>
    <row customHeight="true" ht="24" outlineLevel="0" r="7">
      <c r="A7" s="346" t="s">
        <v>1809</v>
      </c>
      <c r="B7" s="347" t="n">
        <v>1499300</v>
      </c>
    </row>
    <row ht="14.25" outlineLevel="0" r="8">
      <c r="A8" s="242" t="s">
        <v>1792</v>
      </c>
      <c r="B8" s="14" t="n">
        <v>1628063</v>
      </c>
    </row>
    <row ht="14.25" outlineLevel="0" r="9">
      <c r="A9" s="242" t="s">
        <v>1793</v>
      </c>
      <c r="B9" s="14" t="n">
        <v>694892</v>
      </c>
    </row>
    <row ht="14.25" outlineLevel="0" r="10">
      <c r="A10" s="242" t="s">
        <v>1801</v>
      </c>
      <c r="B10" s="14" t="n">
        <v>1405217</v>
      </c>
    </row>
    <row ht="14.25" outlineLevel="0" r="11">
      <c r="A11" s="242" t="s">
        <v>1802</v>
      </c>
      <c r="B11" s="14" t="n">
        <v>1340682</v>
      </c>
    </row>
  </sheetData>
  <mergeCells count="3">
    <mergeCell ref="A1:B1"/>
    <mergeCell ref="A2:B2"/>
    <mergeCell ref="A3:B3"/>
  </mergeCells>
  <pageMargins bottom="0.75" footer="0.300000011920929" header="0.300000011920929" left="0.700000047683716" right="0.700000047683716" top="0.75"/>
  <pageSetup fitToHeight="0" fitToWidth="0" orientation="portrait" paperHeight="297mm" paperSize="9" paperWidth="210mm" scale="100"/>
</worksheet>
</file>

<file path=xl/worksheets/sheet35.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sheetPr>
  <dimension ref="A1:G26"/>
  <sheetViews>
    <sheetView showZeros="true" workbookViewId="0"/>
  </sheetViews>
  <sheetFormatPr baseColWidth="8" customHeight="false" defaultColWidth="9.01743714249899" defaultRowHeight="12.75" zeroHeight="false"/>
  <cols>
    <col customWidth="true" hidden="true" max="1" min="1" outlineLevel="0" width="6.90566126468299"/>
    <col customWidth="true" max="2" min="2" outlineLevel="0" width="44.3935367015335"/>
    <col customWidth="true" max="3" min="3" outlineLevel="0" width="13.1061133782199"/>
    <col customWidth="true" max="4" min="4" outlineLevel="0" width="5.91913822687113"/>
    <col customWidth="true" max="5" min="5" outlineLevel="0" style="0" width="16.3469950249918"/>
    <col customWidth="true" max="6" min="6" outlineLevel="0" style="0" width="15.6417845205162"/>
    <col customWidth="true" max="7" min="7" outlineLevel="0" style="0" width="15.7843686049897"/>
  </cols>
  <sheetData>
    <row customHeight="true" ht="51" outlineLevel="0" r="1">
      <c r="A1" s="2" t="str">
        <f aca="false" ca="false" dt2D="false" dtr="false" t="normal">"Приложение №"&amp;Н2Пересел&amp;"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2" t="s"/>
      <c r="C1" s="2" t="s"/>
      <c r="D1" s="2" t="s"/>
      <c r="E1" s="2" t="s"/>
      <c r="F1" s="2" t="s"/>
      <c r="G1" s="2" t="s"/>
    </row>
    <row customHeight="true" ht="39" outlineLevel="0" r="2">
      <c r="A2" s="2" t="str">
        <f aca="false" ca="false" dt2D="false" dtr="false" t="normal">"Приложение №"&amp;Н1Пересел&amp;" к решению
Богучанского районного Совета депутатов
от "&amp;Р1дата&amp;" года №"&amp;Р1номер</f>
        <v>Приложение № к решению
Богучанского районного Совета депутатов
от 22.12.2021 года №18/1-133</v>
      </c>
      <c r="B2" s="2" t="s"/>
      <c r="C2" s="2" t="s"/>
      <c r="D2" s="2" t="s"/>
      <c r="E2" s="2" t="s"/>
      <c r="F2" s="2" t="s"/>
      <c r="G2" s="2" t="s"/>
    </row>
    <row customHeight="true" ht="15.75" outlineLevel="0" r="3">
      <c r="A3" s="202" t="n"/>
      <c r="B3" s="311" t="s"/>
      <c r="C3" s="311" t="s"/>
      <c r="D3" s="311" t="s"/>
      <c r="E3" s="311" t="s"/>
      <c r="F3" s="311" t="s"/>
      <c r="G3" s="303" t="s"/>
    </row>
    <row customHeight="true" ht="93" outlineLevel="0" r="4">
      <c r="A4" s="348" t="s">
        <v>1894</v>
      </c>
      <c r="B4" s="348" t="s"/>
      <c r="C4" s="348" t="s"/>
      <c r="D4" s="348" t="s"/>
      <c r="E4" s="348" t="s"/>
      <c r="F4" s="348" t="s"/>
      <c r="G4" s="348" t="s"/>
    </row>
    <row ht="15.75" outlineLevel="0" r="5">
      <c r="A5" s="349" t="n"/>
      <c r="B5" s="350" t="n"/>
      <c r="C5" s="350" t="n"/>
      <c r="D5" s="350" t="n"/>
      <c r="E5" s="350" t="n"/>
      <c r="F5" s="350" t="n"/>
      <c r="G5" s="350" t="n"/>
    </row>
    <row ht="15" outlineLevel="0" r="6">
      <c r="A6" s="351" t="n"/>
      <c r="B6" s="15" t="n"/>
      <c r="C6" s="352" t="n"/>
      <c r="D6" s="352" t="n"/>
      <c r="E6" s="353" t="n"/>
      <c r="F6" s="255" t="s">
        <v>0</v>
      </c>
      <c r="G6" s="257" t="s"/>
    </row>
    <row ht="48" outlineLevel="0" r="7">
      <c r="A7" s="35" t="s">
        <v>381</v>
      </c>
      <c r="B7" s="234" t="s">
        <v>2</v>
      </c>
      <c r="C7" s="123" t="s">
        <v>848</v>
      </c>
      <c r="D7" s="123" t="s">
        <v>1895</v>
      </c>
      <c r="E7" s="354" t="s">
        <v>1896</v>
      </c>
      <c r="F7" s="354" t="s">
        <v>1897</v>
      </c>
      <c r="G7" s="354" t="s">
        <v>1898</v>
      </c>
    </row>
    <row customHeight="true" ht="45.75" outlineLevel="0" r="8">
      <c r="A8" s="355" t="n">
        <v>1</v>
      </c>
      <c r="B8" s="160" t="s">
        <v>1899</v>
      </c>
      <c r="C8" s="145" t="s">
        <v>953</v>
      </c>
      <c r="D8" s="356" t="s">
        <v>851</v>
      </c>
      <c r="E8" s="357" t="n"/>
      <c r="F8" s="357" t="n"/>
      <c r="G8" s="357" t="n"/>
    </row>
    <row customFormat="true" ht="102" outlineLevel="0" r="9" s="0">
      <c r="A9" s="355" t="n">
        <v>2</v>
      </c>
      <c r="B9" s="126" t="s">
        <v>1900</v>
      </c>
      <c r="C9" s="145" t="s">
        <v>1690</v>
      </c>
      <c r="D9" s="145" t="s">
        <v>976</v>
      </c>
      <c r="E9" s="357" t="n"/>
      <c r="F9" s="357" t="n"/>
      <c r="G9" s="357" t="n"/>
    </row>
    <row customFormat="true" ht="25.5" outlineLevel="0" r="10" s="0">
      <c r="A10" s="355" t="n">
        <v>3</v>
      </c>
      <c r="B10" s="126" t="s">
        <v>1028</v>
      </c>
      <c r="C10" s="145" t="s">
        <v>1029</v>
      </c>
      <c r="D10" s="145" t="n"/>
      <c r="E10" s="357" t="n"/>
      <c r="F10" s="357" t="n"/>
      <c r="G10" s="357" t="n"/>
    </row>
    <row customFormat="true" ht="76.5" outlineLevel="0" r="11" s="0">
      <c r="A11" s="355" t="n"/>
      <c r="B11" s="126" t="s">
        <v>1901</v>
      </c>
      <c r="C11" s="145" t="s">
        <v>1902</v>
      </c>
      <c r="D11" s="145" t="s">
        <v>1040</v>
      </c>
      <c r="E11" s="358" t="n"/>
      <c r="F11" s="138" t="n"/>
      <c r="G11" s="138" t="n"/>
    </row>
    <row customFormat="true" ht="102" outlineLevel="0" r="12" s="0">
      <c r="A12" s="355" t="n">
        <v>4</v>
      </c>
      <c r="B12" s="144" t="s">
        <v>1903</v>
      </c>
      <c r="C12" s="145" t="s">
        <v>1739</v>
      </c>
      <c r="D12" s="145" t="s">
        <v>1040</v>
      </c>
      <c r="E12" s="359" t="n"/>
      <c r="F12" s="359" t="n"/>
      <c r="G12" s="359" t="n"/>
    </row>
    <row customFormat="true" ht="102" outlineLevel="0" r="13" s="0">
      <c r="A13" s="355" t="n"/>
      <c r="B13" s="144" t="s">
        <v>1904</v>
      </c>
      <c r="C13" s="145" t="s">
        <v>1905</v>
      </c>
      <c r="D13" s="137" t="s">
        <v>1040</v>
      </c>
      <c r="E13" s="359" t="n"/>
      <c r="F13" s="359" t="n"/>
      <c r="G13" s="359" t="n"/>
    </row>
    <row customFormat="true" ht="114.75" outlineLevel="0" r="14" s="0">
      <c r="A14" s="355" t="n"/>
      <c r="B14" s="126" t="s">
        <v>1906</v>
      </c>
      <c r="C14" s="360" t="s">
        <v>1907</v>
      </c>
      <c r="D14" s="360" t="s">
        <v>1040</v>
      </c>
      <c r="E14" s="358" t="n"/>
      <c r="F14" s="361" t="n"/>
      <c r="G14" s="361" t="n"/>
    </row>
    <row customFormat="true" ht="25.5" outlineLevel="0" r="15" s="0">
      <c r="A15" s="355" t="n"/>
      <c r="B15" s="126" t="s">
        <v>1643</v>
      </c>
      <c r="C15" s="145" t="s">
        <v>1644</v>
      </c>
      <c r="D15" s="145" t="n"/>
      <c r="E15" s="357" t="n"/>
      <c r="F15" s="357" t="n"/>
      <c r="G15" s="357" t="n"/>
    </row>
    <row customFormat="true" customHeight="true" ht="167.25" outlineLevel="0" r="16" s="0">
      <c r="A16" s="103" t="n"/>
      <c r="B16" s="126" t="s">
        <v>1908</v>
      </c>
      <c r="C16" s="360" t="s">
        <v>1909</v>
      </c>
      <c r="D16" s="360" t="s">
        <v>1089</v>
      </c>
      <c r="E16" s="358" t="n"/>
      <c r="F16" s="357" t="n"/>
      <c r="G16" s="357" t="n"/>
    </row>
    <row customFormat="true" customHeight="true" ht="148.5" outlineLevel="0" r="17" s="0">
      <c r="A17" s="103" t="n"/>
      <c r="B17" s="126" t="s">
        <v>1910</v>
      </c>
      <c r="C17" s="360" t="s">
        <v>1911</v>
      </c>
      <c r="D17" s="360" t="s">
        <v>1089</v>
      </c>
      <c r="E17" s="358" t="n"/>
      <c r="F17" s="357" t="n"/>
      <c r="G17" s="357" t="n"/>
    </row>
    <row customFormat="true" ht="127.5" outlineLevel="0" r="18" s="0">
      <c r="A18" s="103" t="n"/>
      <c r="B18" s="144" t="s">
        <v>1912</v>
      </c>
      <c r="C18" s="145" t="s">
        <v>1913</v>
      </c>
      <c r="D18" s="137" t="s">
        <v>1089</v>
      </c>
      <c r="E18" s="357" t="n"/>
      <c r="F18" s="357" t="n"/>
      <c r="G18" s="357" t="n"/>
    </row>
    <row customFormat="true" ht="127.5" outlineLevel="0" r="19" s="0">
      <c r="A19" s="103" t="n"/>
      <c r="B19" s="144" t="s">
        <v>1914</v>
      </c>
      <c r="C19" s="145" t="s">
        <v>1915</v>
      </c>
      <c r="D19" s="145" t="s">
        <v>1702</v>
      </c>
      <c r="E19" s="358" t="n"/>
      <c r="F19" s="358" t="n"/>
      <c r="G19" s="358" t="n"/>
    </row>
    <row customFormat="true" hidden="true" ht="165.75" outlineLevel="0" r="20" s="0">
      <c r="A20" s="103" t="n"/>
      <c r="B20" s="144" t="s">
        <v>1916</v>
      </c>
      <c r="C20" s="145" t="s">
        <v>1917</v>
      </c>
      <c r="D20" s="145" t="s">
        <v>1719</v>
      </c>
      <c r="E20" s="357" t="n"/>
      <c r="F20" s="357" t="n"/>
      <c r="G20" s="357" t="n"/>
    </row>
    <row customFormat="true" hidden="true" ht="153" outlineLevel="0" r="21" s="0">
      <c r="A21" s="103" t="n"/>
      <c r="B21" s="362" t="s">
        <v>1918</v>
      </c>
      <c r="C21" s="360" t="s">
        <v>1919</v>
      </c>
      <c r="D21" s="360" t="n">
        <v>1403</v>
      </c>
      <c r="E21" s="358" t="n"/>
      <c r="F21" s="357" t="n"/>
      <c r="G21" s="357" t="n"/>
    </row>
    <row customFormat="true" ht="127.5" outlineLevel="0" r="22" s="0">
      <c r="A22" s="103" t="n"/>
      <c r="B22" s="363" t="s">
        <v>1920</v>
      </c>
      <c r="C22" s="364" t="s">
        <v>1921</v>
      </c>
      <c r="D22" s="364" t="s">
        <v>1089</v>
      </c>
      <c r="E22" s="365" t="n"/>
      <c r="F22" s="357" t="n"/>
      <c r="G22" s="357" t="n"/>
    </row>
    <row customFormat="true" ht="38.25" outlineLevel="0" r="23" s="0">
      <c r="A23" s="103" t="n"/>
      <c r="B23" s="363" t="s">
        <v>1168</v>
      </c>
      <c r="C23" s="364" t="s">
        <v>1169</v>
      </c>
      <c r="D23" s="364" t="n"/>
      <c r="E23" s="357" t="n"/>
      <c r="F23" s="357" t="n"/>
      <c r="G23" s="357" t="n"/>
    </row>
    <row customFormat="true" ht="153" outlineLevel="0" r="24" s="0">
      <c r="A24" s="103" t="n"/>
      <c r="B24" s="363" t="s">
        <v>1922</v>
      </c>
      <c r="C24" s="153" t="s">
        <v>1923</v>
      </c>
      <c r="D24" s="364" t="s">
        <v>1167</v>
      </c>
      <c r="E24" s="365" t="n"/>
      <c r="F24" s="357" t="n"/>
      <c r="G24" s="308" t="n"/>
    </row>
    <row customFormat="true" ht="114.75" outlineLevel="0" r="25" s="0">
      <c r="A25" s="103" t="n"/>
      <c r="B25" s="363" t="s">
        <v>1924</v>
      </c>
      <c r="C25" s="153" t="s">
        <v>1925</v>
      </c>
      <c r="D25" s="364" t="s">
        <v>1167</v>
      </c>
      <c r="E25" s="365" t="n"/>
      <c r="F25" s="357" t="n"/>
      <c r="G25" s="308" t="n"/>
    </row>
    <row ht="15.75" outlineLevel="0" r="26">
      <c r="A26" s="103" t="n"/>
      <c r="B26" s="366" t="s">
        <v>1926</v>
      </c>
      <c r="C26" s="367" t="s"/>
      <c r="D26" s="368" t="n"/>
      <c r="E26" s="369" t="n">
        <f aca="false" ca="false" dt2D="false" dtr="false" t="normal">SUM(E8+E10+E15)</f>
        <v>0</v>
      </c>
      <c r="F26" s="369" t="n">
        <f aca="false" ca="false" dt2D="false" dtr="false" t="normal">SUM(F8+F10+F15)</f>
        <v>0</v>
      </c>
      <c r="G26" s="369" t="n">
        <f aca="false" ca="false" dt2D="false" dtr="false" t="normal">SUM(G8+G10+G15+G23)</f>
        <v>0</v>
      </c>
    </row>
  </sheetData>
  <mergeCells count="6">
    <mergeCell ref="B26:C26"/>
    <mergeCell ref="A4:G4"/>
    <mergeCell ref="A1:G1"/>
    <mergeCell ref="A2:G2"/>
    <mergeCell ref="A3:G3"/>
    <mergeCell ref="F6:G6"/>
  </mergeCells>
  <pageMargins bottom="0.549999952316284" footer="0.31496062874794" header="0.31496062874794" left="0.708661377429962" right="0.708661377429962" top="0.748031497001648"/>
  <pageSetup fitToHeight="1" fitToWidth="1" orientation="portrait" paperHeight="297mm" paperSize="9" paperWidth="210mm" scale="75"/>
</worksheet>
</file>

<file path=xl/worksheets/sheet36.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sheetPr>
  <dimension ref="A1:D24"/>
  <sheetViews>
    <sheetView showZeros="true" workbookViewId="0"/>
  </sheetViews>
  <sheetFormatPr baseColWidth="8" customHeight="false" defaultColWidth="9.01743714249899" defaultRowHeight="12.75" zeroHeight="false"/>
  <cols>
    <col customWidth="true" max="1" min="1" outlineLevel="0" width="62.5709923643461"/>
    <col customWidth="true" max="2" min="2" outlineLevel="0" width="26.6361220209201"/>
    <col customWidth="true" hidden="true" max="3" min="3" outlineLevel="0" width="14.231366218224"/>
    <col customWidth="true" hidden="true" max="4" min="4" outlineLevel="0" width="14.0926364160317"/>
  </cols>
  <sheetData>
    <row customHeight="true" ht="45.75" outlineLevel="0" r="1">
      <c r="A1" s="2" t="s">
        <v>1927</v>
      </c>
      <c r="B1" s="2" t="s"/>
      <c r="C1" s="2" t="s"/>
      <c r="D1" s="2" t="s"/>
    </row>
    <row customHeight="true" ht="63" outlineLevel="0" r="2">
      <c r="A2" s="2" t="s">
        <v>1928</v>
      </c>
      <c r="B2" s="2" t="s"/>
      <c r="C2" s="2" t="s"/>
      <c r="D2" s="2" t="s"/>
    </row>
    <row customHeight="true" ht="90" outlineLevel="0" r="3">
      <c r="A3" s="370" t="s">
        <v>1929</v>
      </c>
      <c r="B3" s="371" t="s"/>
    </row>
    <row outlineLevel="0" r="4">
      <c r="A4" s="102" t="n"/>
      <c r="B4" s="105" t="n"/>
      <c r="C4" s="105" t="n"/>
      <c r="D4" s="246" t="s">
        <v>0</v>
      </c>
    </row>
    <row ht="15" outlineLevel="0" r="5">
      <c r="A5" s="205" t="s">
        <v>1768</v>
      </c>
      <c r="B5" s="205" t="s">
        <v>453</v>
      </c>
      <c r="C5" s="307" t="s">
        <v>1855</v>
      </c>
      <c r="D5" s="307" t="s">
        <v>453</v>
      </c>
    </row>
    <row ht="15" outlineLevel="0" r="6">
      <c r="A6" s="269" t="s">
        <v>850</v>
      </c>
      <c r="B6" s="248" t="n">
        <f aca="false" ca="false" dt2D="false" dtr="false" t="normal">SUM(B7:B24)</f>
        <v>5458044</v>
      </c>
      <c r="C6" s="248" t="e">
        <f aca="false" ca="false" dt2D="false" dtr="false" t="normal">SUM(#REF!)</f>
        <v>#REF!</v>
      </c>
      <c r="D6" s="248" t="e">
        <f aca="false" ca="false" dt2D="false" dtr="false" t="normal">SUM(#REF!)</f>
        <v>#REF!</v>
      </c>
    </row>
    <row ht="14.25" outlineLevel="0" r="7">
      <c r="A7" s="288" t="s">
        <v>1789</v>
      </c>
      <c r="B7" s="241" t="n">
        <f aca="false" ca="false" dt2D="false" dtr="false" t="normal">115770+163259</f>
        <v>279029</v>
      </c>
    </row>
    <row ht="14.25" outlineLevel="0" r="8">
      <c r="A8" s="288" t="s">
        <v>1857</v>
      </c>
      <c r="B8" s="241" t="n">
        <f aca="false" ca="false" dt2D="false" dtr="false" t="normal">115770+162999</f>
        <v>278769</v>
      </c>
    </row>
    <row ht="14.25" outlineLevel="0" r="9">
      <c r="A9" s="288" t="s">
        <v>1791</v>
      </c>
      <c r="B9" s="241" t="n">
        <f aca="false" ca="false" dt2D="false" dtr="false" t="normal">129600+104292</f>
        <v>233892</v>
      </c>
    </row>
    <row ht="14.25" outlineLevel="0" r="10">
      <c r="A10" s="288" t="s">
        <v>1792</v>
      </c>
      <c r="B10" s="241" t="n">
        <f aca="false" ca="false" dt2D="false" dtr="false" t="normal">16000+432513</f>
        <v>448513</v>
      </c>
    </row>
    <row ht="14.25" outlineLevel="0" r="11">
      <c r="A11" s="288" t="s">
        <v>1793</v>
      </c>
      <c r="B11" s="241" t="n">
        <f aca="false" ca="false" dt2D="false" dtr="false" t="normal">115770+133403</f>
        <v>249173</v>
      </c>
    </row>
    <row ht="14.25" outlineLevel="0" r="12">
      <c r="A12" s="288" t="s">
        <v>1794</v>
      </c>
      <c r="B12" s="241" t="n">
        <f aca="false" ca="false" dt2D="false" dtr="false" t="normal">162000+194753</f>
        <v>356753</v>
      </c>
    </row>
    <row ht="14.25" outlineLevel="0" r="13">
      <c r="A13" s="288" t="s">
        <v>1839</v>
      </c>
      <c r="B13" s="241" t="n">
        <f aca="false" ca="false" dt2D="false" dtr="false" t="normal">69400+164417</f>
        <v>233817</v>
      </c>
    </row>
    <row ht="14.25" outlineLevel="0" r="14">
      <c r="A14" s="288" t="s">
        <v>1796</v>
      </c>
      <c r="B14" s="241" t="n">
        <f aca="false" ca="false" dt2D="false" dtr="false" t="normal">304700+197943</f>
        <v>502643</v>
      </c>
    </row>
    <row ht="14.25" outlineLevel="0" r="15">
      <c r="A15" s="288" t="s">
        <v>1797</v>
      </c>
      <c r="B15" s="241" t="n">
        <f aca="false" ca="false" dt2D="false" dtr="false" t="normal">92600+104799</f>
        <v>197399</v>
      </c>
    </row>
    <row ht="14.25" outlineLevel="0" r="16">
      <c r="A16" s="288" t="s">
        <v>1798</v>
      </c>
      <c r="B16" s="241" t="n">
        <f aca="false" ca="false" dt2D="false" dtr="false" t="normal">119100+162792</f>
        <v>281892</v>
      </c>
    </row>
    <row ht="14.25" outlineLevel="0" r="17">
      <c r="A17" s="288" t="s">
        <v>1799</v>
      </c>
      <c r="B17" s="241" t="n">
        <f aca="false" ca="false" dt2D="false" dtr="false" t="normal">162000+276013</f>
        <v>438013</v>
      </c>
    </row>
    <row ht="14.25" outlineLevel="0" r="18">
      <c r="A18" s="288" t="s">
        <v>1800</v>
      </c>
      <c r="B18" s="241" t="n">
        <f aca="false" ca="false" dt2D="false" dtr="false" t="normal">128300+163863</f>
        <v>292163</v>
      </c>
    </row>
    <row ht="14.25" outlineLevel="0" r="19">
      <c r="A19" s="288" t="s">
        <v>1801</v>
      </c>
      <c r="B19" s="241" t="n">
        <f aca="false" ca="false" dt2D="false" dtr="false" t="normal">115770+164794</f>
        <v>280564</v>
      </c>
    </row>
    <row ht="14.25" outlineLevel="0" r="20">
      <c r="A20" s="288" t="s">
        <v>1858</v>
      </c>
      <c r="B20" s="241" t="n">
        <f aca="false" ca="false" dt2D="false" dtr="false" t="normal">69400+282132</f>
        <v>351532</v>
      </c>
    </row>
    <row ht="14.25" outlineLevel="0" r="21">
      <c r="A21" s="288" t="s">
        <v>1861</v>
      </c>
      <c r="B21" s="241" t="n">
        <f aca="false" ca="false" dt2D="false" dtr="false" t="normal">46300+133905</f>
        <v>180205</v>
      </c>
    </row>
    <row ht="14.25" outlineLevel="0" r="22">
      <c r="A22" s="288" t="s">
        <v>1804</v>
      </c>
      <c r="B22" s="241" t="n">
        <f aca="false" ca="false" dt2D="false" dtr="false" t="normal">69400+163595</f>
        <v>232995</v>
      </c>
    </row>
    <row ht="14.25" outlineLevel="0" r="23">
      <c r="A23" s="288" t="s">
        <v>1805</v>
      </c>
      <c r="B23" s="241" t="n">
        <f aca="false" ca="false" dt2D="false" dtr="false" t="normal">115770+194220</f>
        <v>309990</v>
      </c>
    </row>
    <row ht="14.25" outlineLevel="0" r="24">
      <c r="A24" s="288" t="s">
        <v>1806</v>
      </c>
      <c r="B24" s="241" t="n">
        <f aca="false" ca="false" dt2D="false" dtr="false" t="normal">146600+164102</f>
        <v>310702</v>
      </c>
    </row>
  </sheetData>
  <mergeCells count="3">
    <mergeCell ref="A1:D1"/>
    <mergeCell ref="A2:D2"/>
    <mergeCell ref="A3:B3"/>
  </mergeCells>
  <pageMargins bottom="0.75" footer="0.300000011920929" header="0.300000011920929" left="0.700000047683716" right="0.240000009536743" top="0.75"/>
  <pageSetup fitToHeight="0" fitToWidth="0" orientation="portrait" paperHeight="297mm" paperSize="9" paperWidth="210mm" scale="100"/>
</worksheet>
</file>

<file path=xl/worksheets/sheet37.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sheetPr>
  <dimension ref="A1:M713"/>
  <sheetViews>
    <sheetView showZeros="true" workbookViewId="0"/>
  </sheetViews>
  <sheetFormatPr baseColWidth="8" customHeight="false" defaultColWidth="8.59354052468921" defaultRowHeight="12.75" zeroHeight="false"/>
  <cols>
    <col customWidth="true" max="1" min="1" outlineLevel="0" width="27.1987497942516"/>
    <col customWidth="true" max="2" min="2" outlineLevel="0" style="372" width="22.1235505207189"/>
    <col customWidth="true" max="3" min="3" outlineLevel="0" width="22.2661332518629"/>
    <col customWidth="true" max="6" min="6" outlineLevel="0" width="14.3739489493681"/>
    <col customWidth="true" max="7" min="7" outlineLevel="0" style="373" width="5.49524160906135"/>
    <col customWidth="true" max="10" min="10" outlineLevel="0" width="17.6148305961399"/>
    <col bestFit="true" customWidth="true" max="12" min="11" outlineLevel="0" width="15.3604719871799"/>
  </cols>
  <sheetData>
    <row outlineLevel="0" r="1">
      <c r="A1" s="0" t="s">
        <v>1930</v>
      </c>
      <c r="B1" s="372" t="n">
        <v>2022</v>
      </c>
    </row>
    <row outlineLevel="0" r="2">
      <c r="A2" s="0" t="s">
        <v>1931</v>
      </c>
      <c r="B2" s="372" t="s">
        <v>1932</v>
      </c>
    </row>
    <row outlineLevel="0" r="3">
      <c r="A3" s="0" t="s">
        <v>1933</v>
      </c>
      <c r="B3" s="374" t="s">
        <v>1934</v>
      </c>
      <c r="G3" s="375" t="s">
        <v>1935</v>
      </c>
      <c r="H3" s="376" t="s">
        <v>1936</v>
      </c>
      <c r="I3" s="0" t="n"/>
      <c r="J3" s="377" t="n">
        <v>2022</v>
      </c>
      <c r="K3" s="377" t="n">
        <v>2023</v>
      </c>
      <c r="L3" s="377" t="n">
        <v>2024</v>
      </c>
    </row>
    <row outlineLevel="0" r="4">
      <c r="A4" s="0" t="s">
        <v>1937</v>
      </c>
      <c r="B4" s="378" t="s">
        <v>1938</v>
      </c>
      <c r="G4" s="373" t="n"/>
      <c r="H4" s="0" t="s">
        <v>1939</v>
      </c>
      <c r="I4" s="0" t="n"/>
      <c r="J4" s="379" t="n">
        <f aca="false" ca="false" dt2D="false" dtr="false" t="normal">119800+279400</f>
        <v>399200</v>
      </c>
      <c r="K4" s="377" t="n"/>
      <c r="L4" s="377" t="n"/>
    </row>
    <row outlineLevel="0" r="5">
      <c r="A5" s="0" t="s">
        <v>1940</v>
      </c>
      <c r="B5" s="374" t="s">
        <v>1941</v>
      </c>
      <c r="G5" s="373" t="n">
        <v>14</v>
      </c>
      <c r="H5" s="0" t="s">
        <v>1942</v>
      </c>
      <c r="I5" s="0" t="n"/>
      <c r="J5" s="380" t="n">
        <v>2500000</v>
      </c>
      <c r="K5" s="380" t="n">
        <v>2500000</v>
      </c>
      <c r="L5" s="380" t="n">
        <v>2500000</v>
      </c>
    </row>
    <row outlineLevel="0" r="6">
      <c r="A6" s="0" t="s">
        <v>1943</v>
      </c>
      <c r="B6" s="378" t="s">
        <v>1944</v>
      </c>
      <c r="G6" s="373" t="n">
        <v>15</v>
      </c>
      <c r="H6" s="0" t="s">
        <v>1945</v>
      </c>
      <c r="I6" s="0" t="n"/>
      <c r="J6" s="380" t="n">
        <f aca="false" ca="false" dt2D="false" dtr="false" t="normal">4874750+10206400</f>
        <v>15081150</v>
      </c>
      <c r="K6" s="380" t="n">
        <v>4874750</v>
      </c>
      <c r="L6" s="380" t="n">
        <v>4874750</v>
      </c>
    </row>
    <row outlineLevel="0" r="7">
      <c r="G7" s="373" t="n">
        <v>16</v>
      </c>
      <c r="H7" s="381" t="s">
        <v>1946</v>
      </c>
      <c r="I7" s="381" t="n"/>
      <c r="J7" s="382" t="n">
        <f aca="false" ca="false" dt2D="false" dtr="false" t="normal">36270200+740100+1770000+2369131+2533891</f>
        <v>43683322</v>
      </c>
      <c r="K7" s="383" t="n">
        <v>18140000</v>
      </c>
      <c r="L7" s="383" t="n">
        <v>18140000</v>
      </c>
    </row>
    <row outlineLevel="0" r="8">
      <c r="A8" s="103" t="n"/>
      <c r="B8" s="222" t="n"/>
      <c r="C8" s="103" t="n"/>
      <c r="D8" s="103" t="n"/>
      <c r="E8" s="103" t="n"/>
      <c r="G8" s="373" t="n">
        <v>21</v>
      </c>
      <c r="H8" s="381" t="s">
        <v>1947</v>
      </c>
      <c r="I8" s="381" t="n"/>
      <c r="J8" s="383" t="n">
        <v>4102500</v>
      </c>
      <c r="K8" s="383" t="n">
        <v>4102500</v>
      </c>
      <c r="L8" s="383" t="n">
        <v>4102500</v>
      </c>
    </row>
    <row outlineLevel="0" r="9">
      <c r="A9" s="145" t="s">
        <v>1948</v>
      </c>
      <c r="B9" s="146" t="s">
        <v>1949</v>
      </c>
      <c r="C9" s="146" t="s">
        <v>1950</v>
      </c>
      <c r="D9" s="103" t="n"/>
      <c r="E9" s="103" t="n"/>
      <c r="G9" s="384" t="n">
        <v>22</v>
      </c>
      <c r="H9" s="381" t="s">
        <v>1951</v>
      </c>
      <c r="I9" s="381" t="n"/>
      <c r="J9" s="383" t="n">
        <f aca="false" ca="false" dt2D="false" dtr="false" t="normal">2094250+3363794</f>
        <v>5458044</v>
      </c>
      <c r="K9" s="383" t="n"/>
      <c r="L9" s="383" t="n"/>
    </row>
    <row outlineLevel="0" r="10">
      <c r="A10" s="145" t="s">
        <v>1952</v>
      </c>
      <c r="B10" s="385" t="n">
        <v>1</v>
      </c>
      <c r="C10" s="145" t="n">
        <v>1</v>
      </c>
      <c r="D10" s="103" t="n"/>
      <c r="E10" s="103" t="n"/>
      <c r="G10" s="384" t="n">
        <v>23</v>
      </c>
      <c r="H10" s="381" t="s">
        <v>1953</v>
      </c>
      <c r="I10" s="381" t="n"/>
      <c r="J10" s="383" t="n">
        <v>60210</v>
      </c>
      <c r="K10" s="383" t="n"/>
      <c r="L10" s="383" t="n"/>
    </row>
    <row outlineLevel="0" r="11">
      <c r="A11" s="145" t="s">
        <v>1954</v>
      </c>
      <c r="B11" s="386" t="n"/>
      <c r="C11" s="145" t="n"/>
      <c r="D11" s="103" t="n"/>
      <c r="E11" s="103" t="n"/>
      <c r="G11" s="384" t="n">
        <v>24</v>
      </c>
      <c r="H11" s="381" t="s">
        <v>1955</v>
      </c>
      <c r="I11" s="381" t="n"/>
      <c r="J11" s="383" t="n">
        <v>2763258</v>
      </c>
      <c r="K11" s="383" t="n"/>
      <c r="L11" s="383" t="n"/>
    </row>
    <row outlineLevel="0" r="12">
      <c r="A12" s="145" t="s">
        <v>1956</v>
      </c>
      <c r="B12" s="386" t="n"/>
      <c r="C12" s="145" t="n"/>
      <c r="D12" s="103" t="n"/>
      <c r="E12" s="103" t="n"/>
      <c r="G12" s="384" t="n">
        <v>25</v>
      </c>
      <c r="H12" s="381" t="s">
        <v>1957</v>
      </c>
      <c r="I12" s="381" t="n"/>
      <c r="J12" s="383" t="n">
        <v>6568154</v>
      </c>
      <c r="K12" s="383" t="n"/>
      <c r="L12" s="383" t="n"/>
    </row>
    <row outlineLevel="0" r="13">
      <c r="A13" s="145" t="s">
        <v>1958</v>
      </c>
      <c r="B13" s="386" t="n"/>
      <c r="C13" s="145" t="n"/>
      <c r="D13" s="103" t="n"/>
      <c r="E13" s="103" t="n"/>
      <c r="G13" s="384" t="n"/>
      <c r="H13" s="381" t="s">
        <v>1959</v>
      </c>
      <c r="I13" s="381" t="n"/>
      <c r="J13" s="383" t="n">
        <v>1294300</v>
      </c>
      <c r="K13" s="383" t="n"/>
      <c r="L13" s="383" t="n"/>
    </row>
    <row outlineLevel="0" r="14">
      <c r="A14" s="145" t="s">
        <v>1960</v>
      </c>
      <c r="B14" s="385" t="n">
        <v>2</v>
      </c>
      <c r="C14" s="145" t="n">
        <v>2</v>
      </c>
      <c r="D14" s="103" t="n"/>
      <c r="E14" s="103" t="n"/>
      <c r="G14" s="373" t="n">
        <v>26</v>
      </c>
      <c r="H14" s="381" t="s">
        <v>1961</v>
      </c>
      <c r="I14" s="0" t="n"/>
      <c r="J14" s="387" t="n">
        <v>1829220</v>
      </c>
      <c r="K14" s="380" t="n"/>
      <c r="L14" s="380" t="n"/>
    </row>
    <row outlineLevel="0" r="15">
      <c r="A15" s="145" t="s">
        <v>1962</v>
      </c>
      <c r="B15" s="385" t="n">
        <v>3</v>
      </c>
      <c r="C15" s="145" t="n">
        <v>3</v>
      </c>
      <c r="D15" s="103" t="n"/>
      <c r="E15" s="103" t="n"/>
      <c r="G15" s="373" t="n"/>
      <c r="H15" s="0" t="n"/>
      <c r="I15" s="0" t="n"/>
      <c r="J15" s="380" t="n"/>
      <c r="K15" s="380" t="n"/>
      <c r="L15" s="380" t="n"/>
    </row>
    <row outlineLevel="0" r="16">
      <c r="A16" s="145" t="s">
        <v>1963</v>
      </c>
      <c r="B16" s="386" t="n">
        <v>4</v>
      </c>
      <c r="C16" s="145" t="n"/>
      <c r="D16" s="103" t="n"/>
      <c r="E16" s="103" t="n"/>
      <c r="G16" s="373" t="n"/>
      <c r="H16" s="0" t="n"/>
      <c r="I16" s="0" t="n"/>
      <c r="J16" s="380" t="n"/>
      <c r="K16" s="380" t="n"/>
      <c r="L16" s="380" t="n"/>
    </row>
    <row outlineLevel="0" r="17">
      <c r="A17" s="145" t="s">
        <v>1964</v>
      </c>
      <c r="B17" s="385" t="n">
        <v>5</v>
      </c>
      <c r="C17" s="145" t="n">
        <v>4</v>
      </c>
      <c r="D17" s="103" t="n"/>
      <c r="E17" s="103" t="n"/>
      <c r="G17" s="373" t="n"/>
      <c r="H17" s="0" t="n"/>
      <c r="I17" s="0" t="n"/>
      <c r="J17" s="380" t="n"/>
      <c r="K17" s="380" t="n"/>
      <c r="L17" s="380" t="n"/>
    </row>
    <row outlineLevel="0" r="18">
      <c r="A18" s="145" t="s">
        <v>1965</v>
      </c>
      <c r="B18" s="386" t="n">
        <v>6</v>
      </c>
      <c r="C18" s="145" t="n"/>
      <c r="D18" s="103" t="n"/>
      <c r="E18" s="103" t="n"/>
      <c r="G18" s="373" t="n"/>
      <c r="H18" s="99" t="s">
        <v>1966</v>
      </c>
      <c r="I18" s="99" t="n"/>
      <c r="J18" s="388" t="n">
        <f aca="false" ca="false" dt2D="false" dtr="false" t="normal">SUM(J4:J17)</f>
        <v>83739358</v>
      </c>
      <c r="K18" s="388" t="n">
        <f aca="false" ca="false" dt2D="false" dtr="false" t="normal">SUM(K4:K17)</f>
        <v>29617250</v>
      </c>
      <c r="L18" s="388" t="n">
        <f aca="false" ca="false" dt2D="false" dtr="false" t="normal">SUM(L4:L17)</f>
        <v>29617250</v>
      </c>
    </row>
    <row outlineLevel="0" r="19">
      <c r="A19" s="145" t="s">
        <v>1967</v>
      </c>
      <c r="B19" s="385" t="n">
        <v>7</v>
      </c>
      <c r="C19" s="145" t="n">
        <v>5</v>
      </c>
      <c r="D19" s="103" t="n"/>
      <c r="E19" s="103" t="n"/>
      <c r="G19" s="373" t="n"/>
      <c r="H19" s="0" t="n"/>
      <c r="I19" s="0" t="n"/>
      <c r="J19" s="380" t="n"/>
      <c r="K19" s="380" t="n"/>
      <c r="L19" s="380" t="n"/>
    </row>
    <row outlineLevel="0" r="20">
      <c r="A20" s="145" t="s">
        <v>1968</v>
      </c>
      <c r="B20" s="386" t="n">
        <v>8</v>
      </c>
      <c r="C20" s="145" t="n"/>
      <c r="D20" s="103" t="n"/>
      <c r="E20" s="103" t="n"/>
      <c r="G20" s="373" t="n"/>
      <c r="H20" s="0" t="n"/>
      <c r="I20" s="0" t="n"/>
      <c r="J20" s="380" t="n"/>
      <c r="K20" s="380" t="n"/>
      <c r="L20" s="380" t="n"/>
    </row>
    <row outlineLevel="0" r="21">
      <c r="A21" s="145" t="s">
        <v>1969</v>
      </c>
      <c r="B21" s="389" t="n">
        <v>9</v>
      </c>
      <c r="C21" s="145" t="n">
        <v>6</v>
      </c>
      <c r="D21" s="103" t="n"/>
      <c r="E21" s="103" t="n"/>
      <c r="G21" s="373" t="n"/>
      <c r="H21" s="0" t="n"/>
      <c r="I21" s="0" t="n"/>
      <c r="J21" s="380" t="n"/>
      <c r="K21" s="380" t="n"/>
      <c r="L21" s="380" t="n"/>
    </row>
    <row outlineLevel="0" r="22">
      <c r="A22" s="145" t="s">
        <v>1970</v>
      </c>
      <c r="B22" s="386" t="n">
        <v>10</v>
      </c>
      <c r="C22" s="145" t="n"/>
      <c r="D22" s="103" t="n"/>
      <c r="E22" s="103" t="n"/>
      <c r="G22" s="373" t="n"/>
      <c r="H22" s="0" t="n"/>
      <c r="I22" s="0" t="n"/>
      <c r="J22" s="380" t="n"/>
      <c r="K22" s="380" t="n"/>
      <c r="L22" s="380" t="n"/>
    </row>
    <row outlineLevel="0" r="23">
      <c r="A23" s="145" t="s">
        <v>1971</v>
      </c>
      <c r="B23" s="386" t="n">
        <v>16</v>
      </c>
      <c r="C23" s="145" t="n"/>
      <c r="D23" s="103" t="n"/>
      <c r="E23" s="103" t="n"/>
      <c r="G23" s="390" t="n"/>
      <c r="H23" s="391" t="s">
        <v>1972</v>
      </c>
      <c r="I23" s="0" t="n"/>
      <c r="J23" s="380" t="n"/>
      <c r="K23" s="380" t="n"/>
      <c r="L23" s="380" t="n"/>
    </row>
    <row outlineLevel="0" r="24">
      <c r="A24" s="145" t="s">
        <v>1973</v>
      </c>
      <c r="B24" s="386" t="n">
        <v>11</v>
      </c>
      <c r="C24" s="145" t="n"/>
      <c r="D24" s="103" t="n"/>
      <c r="E24" s="103" t="n"/>
      <c r="G24" s="373" t="n">
        <v>11</v>
      </c>
      <c r="H24" s="0" t="n"/>
      <c r="I24" s="0" t="n"/>
      <c r="J24" s="380" t="n">
        <f aca="false" ca="false" dt2D="false" dtr="false" t="normal">47081000+50308400</f>
        <v>97389400</v>
      </c>
      <c r="K24" s="380" t="n">
        <f aca="false" ca="false" dt2D="false" dtr="false" t="normal">37664800+25160000</f>
        <v>62824800</v>
      </c>
      <c r="L24" s="380" t="n">
        <f aca="false" ca="false" dt2D="false" dtr="false" t="normal">37664800+25160000</f>
        <v>62824800</v>
      </c>
    </row>
    <row outlineLevel="0" r="25">
      <c r="A25" s="145" t="s">
        <v>1974</v>
      </c>
      <c r="B25" s="386" t="n">
        <v>14</v>
      </c>
      <c r="C25" s="145" t="n"/>
      <c r="D25" s="103" t="n"/>
      <c r="E25" s="103" t="n"/>
      <c r="G25" s="373" t="n"/>
      <c r="H25" s="0" t="n"/>
      <c r="I25" s="0" t="n"/>
      <c r="J25" s="380" t="n"/>
      <c r="K25" s="380" t="n"/>
      <c r="L25" s="380" t="n"/>
    </row>
    <row outlineLevel="0" r="26">
      <c r="A26" s="145" t="s">
        <v>1975</v>
      </c>
      <c r="B26" s="386" t="n">
        <v>12</v>
      </c>
      <c r="C26" s="145" t="n"/>
      <c r="D26" s="103" t="n"/>
      <c r="E26" s="103" t="n"/>
      <c r="G26" s="0" t="n"/>
      <c r="H26" s="0" t="n"/>
      <c r="I26" s="0" t="n"/>
      <c r="J26" s="380" t="n"/>
      <c r="K26" s="380" t="n"/>
      <c r="L26" s="380" t="n"/>
    </row>
    <row outlineLevel="0" r="27">
      <c r="A27" s="145" t="s">
        <v>1976</v>
      </c>
      <c r="B27" s="386" t="n">
        <v>17</v>
      </c>
      <c r="C27" s="145" t="n"/>
      <c r="D27" s="103" t="n"/>
      <c r="E27" s="103" t="n"/>
      <c r="G27" s="373" t="n"/>
      <c r="H27" s="0" t="n"/>
      <c r="I27" s="0" t="n"/>
      <c r="J27" s="380" t="n"/>
      <c r="K27" s="380" t="n"/>
      <c r="L27" s="380" t="n"/>
    </row>
    <row outlineLevel="0" r="28">
      <c r="A28" s="145" t="s">
        <v>1977</v>
      </c>
      <c r="B28" s="386" t="n">
        <v>13</v>
      </c>
      <c r="C28" s="145" t="n"/>
      <c r="D28" s="103" t="n"/>
      <c r="E28" s="103" t="n"/>
      <c r="G28" s="392" t="n"/>
      <c r="H28" s="393" t="s">
        <v>1978</v>
      </c>
      <c r="I28" s="0" t="n"/>
      <c r="J28" s="380" t="n"/>
      <c r="K28" s="380" t="n"/>
      <c r="L28" s="380" t="n"/>
    </row>
    <row outlineLevel="0" r="29">
      <c r="A29" s="145" t="s">
        <v>1979</v>
      </c>
      <c r="B29" s="386" t="n">
        <v>18</v>
      </c>
      <c r="C29" s="145" t="n"/>
      <c r="D29" s="103" t="n"/>
      <c r="E29" s="103" t="n"/>
      <c r="G29" s="373" t="n">
        <v>12</v>
      </c>
      <c r="H29" s="0" t="s">
        <v>1980</v>
      </c>
      <c r="I29" s="0" t="n"/>
      <c r="J29" s="380" t="n">
        <f aca="false" ca="false" dt2D="false" dtr="false" t="normal">302500+9100</f>
        <v>311600</v>
      </c>
      <c r="K29" s="380" t="n">
        <v>302500</v>
      </c>
      <c r="L29" s="380" t="n">
        <v>302500</v>
      </c>
    </row>
    <row outlineLevel="0" r="30">
      <c r="A30" s="126" t="s">
        <v>1981</v>
      </c>
      <c r="B30" s="386" t="n">
        <v>20</v>
      </c>
      <c r="C30" s="145" t="n"/>
      <c r="D30" s="103" t="n"/>
      <c r="E30" s="103" t="n"/>
      <c r="G30" s="373" t="n">
        <v>13</v>
      </c>
      <c r="H30" s="0" t="s">
        <v>1982</v>
      </c>
      <c r="I30" s="0" t="n"/>
      <c r="J30" s="387" t="n">
        <f aca="false" ca="false" dt2D="false" dtr="false" t="normal">5538700-96800+325825.3</f>
        <v>5767725.3</v>
      </c>
      <c r="K30" s="380" t="n">
        <f aca="false" ca="false" dt2D="false" dtr="false" t="normal">5768500-134800</f>
        <v>5633700</v>
      </c>
      <c r="L30" s="380" t="n">
        <f aca="false" ca="false" dt2D="false" dtr="false" t="normal">5842500</f>
        <v>5842500</v>
      </c>
    </row>
    <row outlineLevel="0" r="31">
      <c r="A31" s="126" t="s">
        <v>1983</v>
      </c>
      <c r="B31" s="386" t="n">
        <v>23</v>
      </c>
      <c r="C31" s="145" t="n"/>
      <c r="D31" s="103" t="n"/>
      <c r="E31" s="103" t="n"/>
      <c r="G31" s="373" t="n"/>
      <c r="H31" s="0" t="n"/>
      <c r="I31" s="0" t="n"/>
      <c r="J31" s="380" t="n"/>
      <c r="K31" s="380" t="n"/>
      <c r="L31" s="380" t="n"/>
    </row>
    <row outlineLevel="0" r="32">
      <c r="A32" s="145" t="s">
        <v>1984</v>
      </c>
      <c r="B32" s="386" t="n"/>
      <c r="C32" s="145" t="n"/>
      <c r="D32" s="103" t="n"/>
      <c r="E32" s="103" t="n"/>
      <c r="G32" s="373" t="n"/>
      <c r="H32" s="0" t="n"/>
      <c r="I32" s="0" t="n"/>
      <c r="J32" s="380" t="n"/>
      <c r="K32" s="380" t="n"/>
      <c r="L32" s="380" t="n"/>
    </row>
    <row outlineLevel="0" r="33">
      <c r="A33" s="126" t="s">
        <v>1985</v>
      </c>
      <c r="B33" s="386" t="n">
        <v>15</v>
      </c>
      <c r="C33" s="145" t="n"/>
      <c r="D33" s="103" t="n"/>
      <c r="E33" s="103" t="n"/>
      <c r="G33" s="373" t="n"/>
      <c r="H33" s="0" t="n"/>
      <c r="I33" s="0" t="n"/>
      <c r="J33" s="380" t="n"/>
      <c r="K33" s="380" t="n"/>
      <c r="L33" s="380" t="n"/>
    </row>
    <row outlineLevel="0" r="34">
      <c r="A34" s="145" t="s">
        <v>1986</v>
      </c>
      <c r="B34" s="386" t="n"/>
      <c r="C34" s="145" t="n"/>
      <c r="D34" s="103" t="n"/>
      <c r="E34" s="103" t="n"/>
      <c r="G34" s="373" t="n"/>
      <c r="H34" s="99" t="s">
        <v>1966</v>
      </c>
      <c r="I34" s="99" t="n"/>
      <c r="J34" s="388" t="n">
        <f aca="false" ca="false" dt2D="false" dtr="false" t="normal">SUM(J29:J30)</f>
        <v>6079325.3</v>
      </c>
      <c r="K34" s="388" t="n">
        <f aca="false" ca="false" dt2D="false" dtr="false" t="normal">SUM(K29:K30)</f>
        <v>5936200</v>
      </c>
      <c r="L34" s="388" t="n">
        <f aca="false" ca="false" dt2D="false" dtr="false" t="normal">SUM(L29:L30)</f>
        <v>6145000</v>
      </c>
    </row>
    <row outlineLevel="0" r="35">
      <c r="A35" s="145" t="s">
        <v>1987</v>
      </c>
      <c r="B35" s="386" t="n">
        <v>19</v>
      </c>
      <c r="C35" s="145" t="n"/>
      <c r="D35" s="103" t="n"/>
      <c r="E35" s="103" t="n"/>
      <c r="G35" s="373" t="n"/>
      <c r="H35" s="0" t="n"/>
      <c r="I35" s="0" t="n"/>
      <c r="J35" s="380" t="n"/>
      <c r="K35" s="380" t="n"/>
      <c r="L35" s="380" t="n"/>
    </row>
    <row outlineLevel="0" r="36">
      <c r="A36" s="145" t="s">
        <v>1947</v>
      </c>
      <c r="B36" s="386" t="n">
        <v>21</v>
      </c>
      <c r="C36" s="145" t="n"/>
      <c r="D36" s="103" t="s">
        <v>1988</v>
      </c>
      <c r="E36" s="103" t="n"/>
      <c r="G36" s="384" t="n"/>
      <c r="H36" s="381" t="n"/>
      <c r="I36" s="381" t="n"/>
      <c r="J36" s="383" t="n"/>
      <c r="K36" s="383" t="n"/>
      <c r="L36" s="383" t="n"/>
    </row>
    <row outlineLevel="0" r="37">
      <c r="A37" s="145" t="s">
        <v>1989</v>
      </c>
      <c r="B37" s="386" t="n"/>
      <c r="C37" s="145" t="n"/>
      <c r="D37" s="103" t="n"/>
      <c r="E37" s="103" t="n"/>
      <c r="G37" s="373" t="n"/>
      <c r="H37" s="381" t="n"/>
      <c r="I37" s="0" t="n"/>
      <c r="J37" s="380" t="n"/>
      <c r="K37" s="380" t="n"/>
      <c r="L37" s="380" t="n"/>
    </row>
    <row outlineLevel="0" r="38">
      <c r="A38" s="145" t="s">
        <v>1990</v>
      </c>
      <c r="B38" s="386" t="n"/>
      <c r="C38" s="145" t="n"/>
      <c r="D38" s="103" t="n"/>
      <c r="E38" s="103" t="n"/>
      <c r="G38" s="373" t="n"/>
      <c r="H38" s="381" t="n"/>
      <c r="I38" s="0" t="n"/>
      <c r="J38" s="380" t="n"/>
      <c r="K38" s="380" t="n"/>
      <c r="L38" s="380" t="n"/>
    </row>
    <row outlineLevel="0" r="39">
      <c r="A39" s="145" t="s">
        <v>1991</v>
      </c>
      <c r="B39" s="386" t="n"/>
      <c r="C39" s="145" t="n"/>
      <c r="D39" s="103" t="n"/>
      <c r="E39" s="103" t="n"/>
      <c r="G39" s="373" t="n"/>
      <c r="H39" s="381" t="n"/>
      <c r="I39" s="381" t="n"/>
      <c r="J39" s="383" t="n"/>
      <c r="K39" s="383" t="n"/>
      <c r="L39" s="383" t="n"/>
      <c r="M39" s="381" t="n"/>
    </row>
    <row outlineLevel="0" r="40">
      <c r="A40" s="145" t="s">
        <v>1992</v>
      </c>
      <c r="B40" s="386" t="n">
        <v>26</v>
      </c>
      <c r="C40" s="145" t="n"/>
      <c r="D40" s="103" t="n"/>
      <c r="E40" s="103" t="n"/>
      <c r="G40" s="373" t="n"/>
      <c r="H40" s="381" t="n"/>
      <c r="I40" s="381" t="n"/>
      <c r="J40" s="383" t="n"/>
      <c r="K40" s="383" t="n"/>
      <c r="L40" s="383" t="n"/>
      <c r="M40" s="381" t="n"/>
    </row>
    <row outlineLevel="0" r="41">
      <c r="A41" s="145" t="s">
        <v>1993</v>
      </c>
      <c r="B41" s="386" t="n"/>
      <c r="C41" s="145" t="n"/>
      <c r="D41" s="103" t="n"/>
      <c r="E41" s="103" t="n"/>
      <c r="G41" s="373" t="n"/>
      <c r="H41" s="381" t="n"/>
      <c r="I41" s="381" t="n"/>
      <c r="J41" s="383" t="n"/>
      <c r="K41" s="383" t="n"/>
      <c r="L41" s="383" t="n"/>
      <c r="M41" s="381" t="n"/>
    </row>
    <row outlineLevel="0" r="42">
      <c r="A42" s="145" t="s">
        <v>1994</v>
      </c>
      <c r="B42" s="386" t="n">
        <v>24</v>
      </c>
      <c r="C42" s="145" t="n"/>
      <c r="D42" s="103" t="n"/>
      <c r="E42" s="103" t="n"/>
      <c r="J42" s="380" t="n"/>
      <c r="K42" s="380" t="n"/>
      <c r="L42" s="380" t="n"/>
    </row>
    <row outlineLevel="0" r="43">
      <c r="A43" s="145" t="s">
        <v>1995</v>
      </c>
      <c r="B43" s="386" t="n"/>
      <c r="C43" s="145" t="n"/>
      <c r="D43" s="103" t="n"/>
      <c r="E43" s="103" t="n"/>
      <c r="J43" s="380" t="n"/>
      <c r="K43" s="380" t="n"/>
      <c r="L43" s="380" t="n"/>
    </row>
    <row outlineLevel="0" r="44">
      <c r="A44" s="145" t="s">
        <v>1996</v>
      </c>
      <c r="B44" s="386" t="n"/>
      <c r="C44" s="145" t="n"/>
      <c r="D44" s="103" t="n"/>
      <c r="E44" s="103" t="n"/>
      <c r="J44" s="380" t="n"/>
      <c r="K44" s="380" t="n"/>
      <c r="L44" s="380" t="n"/>
    </row>
    <row outlineLevel="0" r="45">
      <c r="A45" s="145" t="s">
        <v>1997</v>
      </c>
      <c r="B45" s="386" t="n"/>
      <c r="C45" s="145" t="n"/>
      <c r="D45" s="103" t="n"/>
      <c r="E45" s="103" t="n"/>
    </row>
    <row customFormat="true" ht="12.75" outlineLevel="0" r="46" s="0">
      <c r="A46" s="145" t="s">
        <v>1998</v>
      </c>
      <c r="B46" s="386" t="n">
        <v>22</v>
      </c>
      <c r="C46" s="145" t="n"/>
      <c r="D46" s="103" t="s">
        <v>1988</v>
      </c>
      <c r="E46" s="103" t="n"/>
      <c r="G46" s="373" t="n"/>
    </row>
    <row outlineLevel="0" r="47">
      <c r="A47" s="145" t="s">
        <v>1999</v>
      </c>
      <c r="B47" s="386" t="n"/>
      <c r="C47" s="145" t="n"/>
      <c r="D47" s="103" t="n"/>
      <c r="E47" s="103" t="n"/>
    </row>
    <row outlineLevel="0" r="48">
      <c r="A48" s="103" t="s">
        <v>2000</v>
      </c>
      <c r="B48" s="222" t="n">
        <v>25</v>
      </c>
      <c r="C48" s="103" t="n"/>
      <c r="D48" s="103" t="n"/>
      <c r="E48" s="103" t="n"/>
    </row>
    <row outlineLevel="0" r="49">
      <c r="A49" s="103" t="n"/>
      <c r="B49" s="222" t="n"/>
      <c r="C49" s="103" t="n"/>
      <c r="D49" s="103" t="n"/>
      <c r="E49" s="103" t="n"/>
    </row>
    <row outlineLevel="0" r="50">
      <c r="A50" s="103" t="n"/>
      <c r="B50" s="222" t="n"/>
      <c r="C50" s="103" t="n"/>
      <c r="D50" s="103" t="n"/>
      <c r="E50" s="103" t="n"/>
    </row>
    <row outlineLevel="0" r="51">
      <c r="A51" s="103" t="n"/>
      <c r="B51" s="222" t="n"/>
      <c r="C51" s="103" t="n"/>
      <c r="D51" s="103" t="n"/>
      <c r="E51" s="103" t="n"/>
    </row>
    <row outlineLevel="0" r="52">
      <c r="A52" s="103" t="n"/>
      <c r="B52" s="222" t="n"/>
      <c r="C52" s="103" t="n"/>
      <c r="D52" s="103" t="n"/>
      <c r="E52" s="103" t="n"/>
    </row>
    <row outlineLevel="0" r="53">
      <c r="A53" s="103" t="n"/>
      <c r="B53" s="222" t="n"/>
      <c r="C53" s="103" t="n"/>
      <c r="D53" s="103" t="n"/>
      <c r="E53" s="103" t="n"/>
    </row>
    <row outlineLevel="0" r="54">
      <c r="A54" s="103" t="n"/>
      <c r="B54" s="222" t="n"/>
      <c r="C54" s="103" t="n"/>
      <c r="D54" s="103" t="n"/>
      <c r="E54" s="103" t="n"/>
    </row>
    <row outlineLevel="0" r="55">
      <c r="A55" s="103" t="n"/>
      <c r="B55" s="222" t="n"/>
      <c r="C55" s="103" t="n"/>
      <c r="D55" s="103" t="n"/>
      <c r="E55" s="103" t="n"/>
    </row>
    <row outlineLevel="0" r="56">
      <c r="A56" s="103" t="n"/>
      <c r="B56" s="222" t="n"/>
      <c r="C56" s="103" t="n"/>
      <c r="D56" s="103" t="n"/>
      <c r="E56" s="103" t="n"/>
    </row>
    <row outlineLevel="0" r="57">
      <c r="A57" s="103" t="n"/>
      <c r="B57" s="222" t="n"/>
      <c r="C57" s="103" t="n"/>
      <c r="D57" s="103" t="n"/>
      <c r="E57" s="103" t="n"/>
    </row>
    <row outlineLevel="0" r="58">
      <c r="A58" s="103" t="n"/>
      <c r="B58" s="222" t="n"/>
      <c r="C58" s="103" t="n"/>
      <c r="D58" s="103" t="n"/>
      <c r="E58" s="103" t="n"/>
    </row>
    <row outlineLevel="0" r="59">
      <c r="A59" s="103" t="n"/>
      <c r="B59" s="222" t="n"/>
      <c r="C59" s="103" t="n"/>
      <c r="D59" s="103" t="n"/>
      <c r="E59" s="103" t="n"/>
    </row>
    <row outlineLevel="0" r="60">
      <c r="A60" s="103" t="n"/>
      <c r="B60" s="222" t="n"/>
      <c r="C60" s="103" t="n"/>
      <c r="D60" s="103" t="n"/>
      <c r="E60" s="103" t="n"/>
    </row>
    <row outlineLevel="0" r="61">
      <c r="A61" s="103" t="n"/>
      <c r="B61" s="222" t="n"/>
      <c r="C61" s="103" t="n"/>
      <c r="D61" s="103" t="n"/>
      <c r="E61" s="103" t="n"/>
    </row>
    <row outlineLevel="0" r="62">
      <c r="A62" s="103" t="n"/>
      <c r="B62" s="222" t="n"/>
      <c r="C62" s="103" t="n"/>
      <c r="D62" s="103" t="n"/>
      <c r="E62" s="103" t="n"/>
    </row>
    <row outlineLevel="0" r="63">
      <c r="A63" s="103" t="n"/>
      <c r="B63" s="222" t="n"/>
      <c r="C63" s="103" t="n"/>
      <c r="D63" s="103" t="n"/>
      <c r="E63" s="103" t="n"/>
    </row>
    <row outlineLevel="0" r="64">
      <c r="A64" s="103" t="n"/>
      <c r="B64" s="222" t="n"/>
      <c r="C64" s="103" t="n"/>
      <c r="D64" s="103" t="n"/>
      <c r="E64" s="103" t="n"/>
    </row>
    <row outlineLevel="0" r="65">
      <c r="A65" s="103" t="n"/>
      <c r="B65" s="222" t="n"/>
      <c r="C65" s="103" t="n"/>
      <c r="D65" s="103" t="n"/>
      <c r="E65" s="103" t="n"/>
    </row>
    <row outlineLevel="0" r="66">
      <c r="A66" s="103" t="n"/>
      <c r="B66" s="222" t="n"/>
      <c r="C66" s="103" t="n"/>
      <c r="D66" s="103" t="n"/>
      <c r="E66" s="103" t="n"/>
    </row>
    <row outlineLevel="0" r="67">
      <c r="A67" s="103" t="n"/>
      <c r="B67" s="222" t="n"/>
      <c r="C67" s="103" t="n"/>
      <c r="D67" s="103" t="n"/>
      <c r="E67" s="103" t="n"/>
    </row>
    <row outlineLevel="0" r="68">
      <c r="A68" s="103" t="n"/>
      <c r="B68" s="222" t="n"/>
      <c r="C68" s="103" t="n"/>
      <c r="D68" s="103" t="n"/>
      <c r="E68" s="103" t="n"/>
    </row>
    <row outlineLevel="0" r="69">
      <c r="A69" s="103" t="n"/>
      <c r="B69" s="222" t="n"/>
      <c r="C69" s="103" t="n"/>
      <c r="D69" s="103" t="n"/>
      <c r="E69" s="103" t="n"/>
    </row>
    <row outlineLevel="0" r="70">
      <c r="A70" s="103" t="n"/>
      <c r="B70" s="222" t="n"/>
      <c r="C70" s="103" t="n"/>
      <c r="D70" s="103" t="n"/>
      <c r="E70" s="103" t="n"/>
    </row>
    <row outlineLevel="0" r="71">
      <c r="A71" s="103" t="n"/>
      <c r="B71" s="222" t="n"/>
      <c r="C71" s="103" t="n"/>
      <c r="D71" s="103" t="n"/>
      <c r="E71" s="103" t="n"/>
    </row>
    <row outlineLevel="0" r="72">
      <c r="A72" s="103" t="n"/>
      <c r="B72" s="222" t="n"/>
      <c r="C72" s="103" t="n"/>
      <c r="D72" s="103" t="n"/>
      <c r="E72" s="103" t="n"/>
    </row>
    <row outlineLevel="0" r="73">
      <c r="A73" s="103" t="n"/>
      <c r="B73" s="222" t="n"/>
      <c r="C73" s="103" t="n"/>
      <c r="D73" s="103" t="n"/>
      <c r="E73" s="103" t="n"/>
    </row>
    <row outlineLevel="0" r="74">
      <c r="A74" s="103" t="n"/>
      <c r="B74" s="222" t="n"/>
      <c r="C74" s="103" t="n"/>
      <c r="D74" s="103" t="n"/>
      <c r="E74" s="103" t="n"/>
    </row>
    <row outlineLevel="0" r="75">
      <c r="A75" s="103" t="n"/>
      <c r="B75" s="222" t="n"/>
      <c r="C75" s="103" t="n"/>
      <c r="D75" s="103" t="n"/>
      <c r="E75" s="103" t="n"/>
    </row>
    <row outlineLevel="0" r="76">
      <c r="A76" s="103" t="n"/>
      <c r="B76" s="222" t="n"/>
      <c r="C76" s="103" t="n"/>
      <c r="D76" s="103" t="n"/>
      <c r="E76" s="103" t="n"/>
    </row>
    <row outlineLevel="0" r="77">
      <c r="A77" s="103" t="n"/>
      <c r="B77" s="222" t="n"/>
      <c r="C77" s="103" t="n"/>
      <c r="D77" s="103" t="n"/>
      <c r="E77" s="103" t="n"/>
    </row>
    <row outlineLevel="0" r="78">
      <c r="A78" s="103" t="n"/>
      <c r="B78" s="222" t="n"/>
      <c r="C78" s="103" t="n"/>
      <c r="D78" s="103" t="n"/>
      <c r="E78" s="103" t="n"/>
    </row>
    <row outlineLevel="0" r="79">
      <c r="A79" s="103" t="n"/>
      <c r="B79" s="222" t="n"/>
      <c r="C79" s="103" t="n"/>
      <c r="D79" s="103" t="n"/>
      <c r="E79" s="103" t="n"/>
    </row>
    <row outlineLevel="0" r="80">
      <c r="A80" s="103" t="n"/>
      <c r="B80" s="222" t="n"/>
      <c r="C80" s="103" t="n"/>
      <c r="D80" s="103" t="n"/>
      <c r="E80" s="103" t="n"/>
    </row>
    <row outlineLevel="0" r="81">
      <c r="A81" s="103" t="n"/>
      <c r="B81" s="222" t="n"/>
      <c r="C81" s="103" t="n"/>
      <c r="D81" s="103" t="n"/>
      <c r="E81" s="103" t="n"/>
    </row>
    <row outlineLevel="0" r="82">
      <c r="A82" s="103" t="n"/>
      <c r="B82" s="222" t="n"/>
      <c r="C82" s="103" t="n"/>
      <c r="D82" s="103" t="n"/>
      <c r="E82" s="103" t="n"/>
    </row>
    <row outlineLevel="0" r="83">
      <c r="A83" s="103" t="n"/>
      <c r="B83" s="222" t="n"/>
      <c r="C83" s="103" t="n"/>
      <c r="D83" s="103" t="n"/>
      <c r="E83" s="103" t="n"/>
    </row>
    <row outlineLevel="0" r="84">
      <c r="A84" s="103" t="n"/>
      <c r="B84" s="222" t="n"/>
      <c r="C84" s="103" t="n"/>
      <c r="D84" s="103" t="n"/>
      <c r="E84" s="103" t="n"/>
    </row>
    <row outlineLevel="0" r="85">
      <c r="A85" s="103" t="n"/>
      <c r="B85" s="222" t="n"/>
      <c r="C85" s="103" t="n"/>
      <c r="D85" s="103" t="n"/>
      <c r="E85" s="103" t="n"/>
    </row>
    <row outlineLevel="0" r="86">
      <c r="A86" s="103" t="n"/>
      <c r="B86" s="222" t="n"/>
      <c r="C86" s="103" t="n"/>
      <c r="D86" s="103" t="n"/>
      <c r="E86" s="103" t="n"/>
    </row>
    <row outlineLevel="0" r="87">
      <c r="A87" s="103" t="n"/>
      <c r="B87" s="222" t="n"/>
      <c r="C87" s="103" t="n"/>
      <c r="D87" s="103" t="n"/>
      <c r="E87" s="103" t="n"/>
    </row>
    <row outlineLevel="0" r="88">
      <c r="A88" s="103" t="n"/>
      <c r="B88" s="222" t="n"/>
      <c r="C88" s="103" t="n"/>
      <c r="D88" s="103" t="n"/>
      <c r="E88" s="103" t="n"/>
    </row>
    <row outlineLevel="0" r="89">
      <c r="A89" s="103" t="n"/>
      <c r="B89" s="222" t="n"/>
      <c r="C89" s="103" t="n"/>
      <c r="D89" s="103" t="n"/>
      <c r="E89" s="103" t="n"/>
    </row>
    <row outlineLevel="0" r="90">
      <c r="A90" s="103" t="n"/>
      <c r="B90" s="222" t="n"/>
      <c r="C90" s="103" t="n"/>
      <c r="D90" s="103" t="n"/>
      <c r="E90" s="103" t="n"/>
    </row>
    <row outlineLevel="0" r="91">
      <c r="A91" s="103" t="n"/>
      <c r="B91" s="222" t="n"/>
      <c r="C91" s="103" t="n"/>
      <c r="D91" s="103" t="n"/>
      <c r="E91" s="103" t="n"/>
    </row>
    <row outlineLevel="0" r="92">
      <c r="A92" s="103" t="n"/>
      <c r="B92" s="222" t="n"/>
      <c r="C92" s="103" t="n"/>
      <c r="D92" s="103" t="n"/>
      <c r="E92" s="103" t="n"/>
    </row>
    <row outlineLevel="0" r="93">
      <c r="A93" s="103" t="n"/>
      <c r="B93" s="222" t="n"/>
      <c r="C93" s="103" t="n"/>
      <c r="D93" s="103" t="n"/>
      <c r="E93" s="103" t="n"/>
    </row>
    <row outlineLevel="0" r="94">
      <c r="A94" s="103" t="n"/>
      <c r="B94" s="222" t="n"/>
      <c r="C94" s="103" t="n"/>
      <c r="D94" s="103" t="n"/>
      <c r="E94" s="103" t="n"/>
    </row>
    <row outlineLevel="0" r="95">
      <c r="A95" s="103" t="n"/>
      <c r="B95" s="222" t="n"/>
      <c r="C95" s="103" t="n"/>
      <c r="D95" s="103" t="n"/>
      <c r="E95" s="103" t="n"/>
    </row>
    <row outlineLevel="0" r="96">
      <c r="A96" s="103" t="n"/>
      <c r="B96" s="222" t="n"/>
      <c r="C96" s="103" t="n"/>
      <c r="D96" s="103" t="n"/>
      <c r="E96" s="103" t="n"/>
    </row>
    <row outlineLevel="0" r="97">
      <c r="A97" s="103" t="n"/>
      <c r="B97" s="222" t="n"/>
      <c r="C97" s="103" t="n"/>
      <c r="D97" s="103" t="n"/>
      <c r="E97" s="103" t="n"/>
    </row>
    <row outlineLevel="0" r="98">
      <c r="A98" s="103" t="n"/>
      <c r="B98" s="222" t="n"/>
      <c r="C98" s="103" t="n"/>
      <c r="D98" s="103" t="n"/>
      <c r="E98" s="103" t="n"/>
    </row>
    <row outlineLevel="0" r="99">
      <c r="A99" s="103" t="n"/>
      <c r="B99" s="222" t="n"/>
      <c r="C99" s="103" t="n"/>
      <c r="D99" s="103" t="n"/>
      <c r="E99" s="103" t="n"/>
    </row>
    <row outlineLevel="0" r="100">
      <c r="A100" s="103" t="n"/>
      <c r="B100" s="222" t="n"/>
      <c r="C100" s="103" t="n"/>
      <c r="D100" s="103" t="n"/>
      <c r="E100" s="103" t="n"/>
    </row>
    <row outlineLevel="0" r="101">
      <c r="A101" s="103" t="n"/>
      <c r="B101" s="222" t="n"/>
      <c r="C101" s="103" t="n"/>
      <c r="D101" s="103" t="n"/>
      <c r="E101" s="103" t="n"/>
    </row>
    <row outlineLevel="0" r="102">
      <c r="A102" s="103" t="n"/>
      <c r="B102" s="222" t="n"/>
      <c r="C102" s="103" t="n"/>
      <c r="D102" s="103" t="n"/>
      <c r="E102" s="103" t="n"/>
    </row>
    <row outlineLevel="0" r="103">
      <c r="A103" s="103" t="n"/>
      <c r="B103" s="222" t="n"/>
      <c r="C103" s="103" t="n"/>
      <c r="D103" s="103" t="n"/>
      <c r="E103" s="103" t="n"/>
    </row>
    <row outlineLevel="0" r="104">
      <c r="A104" s="103" t="n"/>
      <c r="B104" s="222" t="n"/>
      <c r="C104" s="103" t="n"/>
      <c r="D104" s="103" t="n"/>
      <c r="E104" s="103" t="n"/>
    </row>
    <row outlineLevel="0" r="105">
      <c r="A105" s="103" t="n"/>
      <c r="B105" s="222" t="n"/>
      <c r="C105" s="103" t="n"/>
      <c r="D105" s="103" t="n"/>
      <c r="E105" s="103" t="n"/>
    </row>
    <row outlineLevel="0" r="106">
      <c r="A106" s="103" t="n"/>
      <c r="B106" s="222" t="n"/>
      <c r="C106" s="103" t="n"/>
      <c r="D106" s="103" t="n"/>
      <c r="E106" s="103" t="n"/>
    </row>
    <row outlineLevel="0" r="107">
      <c r="A107" s="103" t="n"/>
      <c r="B107" s="222" t="n"/>
      <c r="C107" s="103" t="n"/>
      <c r="D107" s="103" t="n"/>
      <c r="E107" s="103" t="n"/>
    </row>
    <row outlineLevel="0" r="108">
      <c r="A108" s="103" t="n"/>
      <c r="B108" s="222" t="n"/>
      <c r="C108" s="103" t="n"/>
      <c r="D108" s="103" t="n"/>
      <c r="E108" s="103" t="n"/>
    </row>
    <row outlineLevel="0" r="109">
      <c r="A109" s="103" t="n"/>
      <c r="B109" s="222" t="n"/>
      <c r="C109" s="103" t="n"/>
      <c r="D109" s="103" t="n"/>
      <c r="E109" s="103" t="n"/>
    </row>
    <row outlineLevel="0" r="110">
      <c r="A110" s="103" t="n"/>
      <c r="B110" s="222" t="n"/>
      <c r="C110" s="103" t="n"/>
      <c r="D110" s="103" t="n"/>
      <c r="E110" s="103" t="n"/>
    </row>
    <row outlineLevel="0" r="111">
      <c r="A111" s="103" t="n"/>
      <c r="B111" s="222" t="n"/>
      <c r="C111" s="103" t="n"/>
      <c r="D111" s="103" t="n"/>
      <c r="E111" s="103" t="n"/>
    </row>
    <row outlineLevel="0" r="112">
      <c r="A112" s="103" t="n"/>
      <c r="B112" s="222" t="n"/>
      <c r="C112" s="103" t="n"/>
      <c r="D112" s="103" t="n"/>
      <c r="E112" s="103" t="n"/>
    </row>
    <row outlineLevel="0" r="113">
      <c r="A113" s="103" t="n"/>
      <c r="B113" s="222" t="n"/>
      <c r="C113" s="103" t="n"/>
      <c r="D113" s="103" t="n"/>
      <c r="E113" s="103" t="n"/>
    </row>
    <row outlineLevel="0" r="114">
      <c r="A114" s="103" t="n"/>
      <c r="B114" s="222" t="n"/>
      <c r="C114" s="103" t="n"/>
      <c r="D114" s="103" t="n"/>
      <c r="E114" s="103" t="n"/>
    </row>
    <row outlineLevel="0" r="115">
      <c r="A115" s="103" t="n"/>
      <c r="B115" s="222" t="n"/>
      <c r="C115" s="103" t="n"/>
      <c r="D115" s="103" t="n"/>
      <c r="E115" s="103" t="n"/>
    </row>
    <row outlineLevel="0" r="116">
      <c r="A116" s="103" t="n"/>
      <c r="B116" s="222" t="n"/>
      <c r="C116" s="103" t="n"/>
      <c r="D116" s="103" t="n"/>
      <c r="E116" s="103" t="n"/>
    </row>
    <row outlineLevel="0" r="117">
      <c r="A117" s="103" t="n"/>
      <c r="B117" s="222" t="n"/>
      <c r="C117" s="103" t="n"/>
      <c r="D117" s="103" t="n"/>
      <c r="E117" s="103" t="n"/>
    </row>
    <row outlineLevel="0" r="118">
      <c r="A118" s="103" t="n"/>
      <c r="B118" s="222" t="n"/>
      <c r="C118" s="103" t="n"/>
      <c r="D118" s="103" t="n"/>
      <c r="E118" s="103" t="n"/>
    </row>
    <row outlineLevel="0" r="119">
      <c r="A119" s="103" t="n"/>
      <c r="B119" s="222" t="n"/>
      <c r="C119" s="103" t="n"/>
      <c r="D119" s="103" t="n"/>
      <c r="E119" s="103" t="n"/>
    </row>
    <row outlineLevel="0" r="120">
      <c r="A120" s="103" t="n"/>
      <c r="B120" s="222" t="n"/>
      <c r="C120" s="103" t="n"/>
      <c r="D120" s="103" t="n"/>
      <c r="E120" s="103" t="n"/>
    </row>
    <row outlineLevel="0" r="121">
      <c r="A121" s="103" t="n"/>
      <c r="B121" s="222" t="n"/>
      <c r="C121" s="103" t="n"/>
      <c r="D121" s="103" t="n"/>
      <c r="E121" s="103" t="n"/>
    </row>
    <row outlineLevel="0" r="122">
      <c r="A122" s="103" t="n"/>
      <c r="B122" s="222" t="n"/>
      <c r="C122" s="103" t="n"/>
      <c r="D122" s="103" t="n"/>
      <c r="E122" s="103" t="n"/>
    </row>
    <row outlineLevel="0" r="123">
      <c r="A123" s="103" t="n"/>
      <c r="B123" s="222" t="n"/>
      <c r="C123" s="103" t="n"/>
      <c r="D123" s="103" t="n"/>
      <c r="E123" s="103" t="n"/>
    </row>
    <row outlineLevel="0" r="124">
      <c r="A124" s="103" t="n"/>
      <c r="B124" s="222" t="n"/>
      <c r="C124" s="103" t="n"/>
      <c r="D124" s="103" t="n"/>
      <c r="E124" s="103" t="n"/>
    </row>
    <row outlineLevel="0" r="125">
      <c r="A125" s="103" t="n"/>
      <c r="B125" s="222" t="n"/>
      <c r="C125" s="103" t="n"/>
      <c r="D125" s="103" t="n"/>
      <c r="E125" s="103" t="n"/>
    </row>
    <row outlineLevel="0" r="126">
      <c r="A126" s="103" t="n"/>
      <c r="B126" s="222" t="n"/>
      <c r="C126" s="103" t="n"/>
      <c r="D126" s="103" t="n"/>
      <c r="E126" s="103" t="n"/>
    </row>
    <row outlineLevel="0" r="127">
      <c r="A127" s="103" t="n"/>
      <c r="B127" s="222" t="n"/>
      <c r="C127" s="103" t="n"/>
      <c r="D127" s="103" t="n"/>
      <c r="E127" s="103" t="n"/>
    </row>
    <row outlineLevel="0" r="128">
      <c r="A128" s="103" t="n"/>
      <c r="B128" s="222" t="n"/>
      <c r="C128" s="103" t="n"/>
      <c r="D128" s="103" t="n"/>
      <c r="E128" s="103" t="n"/>
    </row>
    <row outlineLevel="0" r="129">
      <c r="A129" s="103" t="n"/>
      <c r="B129" s="222" t="n"/>
      <c r="C129" s="103" t="n"/>
      <c r="D129" s="103" t="n"/>
      <c r="E129" s="103" t="n"/>
    </row>
    <row outlineLevel="0" r="130">
      <c r="A130" s="103" t="n"/>
      <c r="B130" s="222" t="n"/>
      <c r="C130" s="103" t="n"/>
      <c r="D130" s="103" t="n"/>
      <c r="E130" s="103" t="n"/>
    </row>
    <row outlineLevel="0" r="131">
      <c r="A131" s="103" t="n"/>
      <c r="B131" s="222" t="n"/>
      <c r="C131" s="103" t="n"/>
      <c r="D131" s="103" t="n"/>
      <c r="E131" s="103" t="n"/>
    </row>
    <row outlineLevel="0" r="132">
      <c r="A132" s="103" t="n"/>
      <c r="B132" s="222" t="n"/>
      <c r="C132" s="103" t="n"/>
      <c r="D132" s="103" t="n"/>
      <c r="E132" s="103" t="n"/>
    </row>
    <row outlineLevel="0" r="133">
      <c r="A133" s="103" t="n"/>
      <c r="B133" s="222" t="n"/>
      <c r="C133" s="103" t="n"/>
      <c r="D133" s="103" t="n"/>
      <c r="E133" s="103" t="n"/>
    </row>
    <row outlineLevel="0" r="134">
      <c r="A134" s="103" t="n"/>
      <c r="B134" s="222" t="n"/>
      <c r="C134" s="103" t="n"/>
      <c r="D134" s="103" t="n"/>
      <c r="E134" s="103" t="n"/>
    </row>
    <row outlineLevel="0" r="135">
      <c r="A135" s="103" t="n"/>
      <c r="B135" s="222" t="n"/>
      <c r="C135" s="103" t="n"/>
      <c r="D135" s="103" t="n"/>
      <c r="E135" s="103" t="n"/>
    </row>
    <row outlineLevel="0" r="136">
      <c r="A136" s="103" t="n"/>
      <c r="B136" s="222" t="n"/>
      <c r="C136" s="103" t="n"/>
      <c r="D136" s="103" t="n"/>
      <c r="E136" s="103" t="n"/>
    </row>
    <row outlineLevel="0" r="137">
      <c r="A137" s="103" t="n"/>
      <c r="B137" s="222" t="n"/>
      <c r="C137" s="103" t="n"/>
      <c r="D137" s="103" t="n"/>
      <c r="E137" s="103" t="n"/>
    </row>
    <row outlineLevel="0" r="138">
      <c r="A138" s="103" t="n"/>
      <c r="B138" s="222" t="n"/>
      <c r="C138" s="103" t="n"/>
      <c r="D138" s="103" t="n"/>
      <c r="E138" s="103" t="n"/>
    </row>
    <row outlineLevel="0" r="139">
      <c r="A139" s="103" t="n"/>
      <c r="B139" s="222" t="n"/>
      <c r="C139" s="103" t="n"/>
      <c r="D139" s="103" t="n"/>
      <c r="E139" s="103" t="n"/>
    </row>
    <row outlineLevel="0" r="140">
      <c r="A140" s="103" t="n"/>
      <c r="B140" s="222" t="n"/>
      <c r="C140" s="103" t="n"/>
      <c r="D140" s="103" t="n"/>
      <c r="E140" s="103" t="n"/>
    </row>
    <row outlineLevel="0" r="141">
      <c r="A141" s="103" t="n"/>
      <c r="B141" s="222" t="n"/>
      <c r="C141" s="103" t="n"/>
      <c r="D141" s="103" t="n"/>
      <c r="E141" s="103" t="n"/>
    </row>
    <row outlineLevel="0" r="142">
      <c r="A142" s="103" t="n"/>
      <c r="B142" s="222" t="n"/>
      <c r="C142" s="103" t="n"/>
      <c r="D142" s="103" t="n"/>
      <c r="E142" s="103" t="n"/>
    </row>
    <row outlineLevel="0" r="143">
      <c r="A143" s="103" t="n"/>
      <c r="B143" s="222" t="n"/>
      <c r="C143" s="103" t="n"/>
      <c r="D143" s="103" t="n"/>
      <c r="E143" s="103" t="n"/>
    </row>
    <row outlineLevel="0" r="144">
      <c r="A144" s="103" t="n"/>
      <c r="B144" s="222" t="n"/>
      <c r="C144" s="103" t="n"/>
      <c r="D144" s="103" t="n"/>
      <c r="E144" s="103" t="n"/>
    </row>
    <row outlineLevel="0" r="145">
      <c r="A145" s="103" t="n"/>
      <c r="B145" s="222" t="n"/>
      <c r="C145" s="103" t="n"/>
      <c r="D145" s="103" t="n"/>
      <c r="E145" s="103" t="n"/>
    </row>
    <row outlineLevel="0" r="146">
      <c r="A146" s="103" t="n"/>
      <c r="B146" s="222" t="n"/>
      <c r="C146" s="103" t="n"/>
      <c r="D146" s="103" t="n"/>
      <c r="E146" s="103" t="n"/>
    </row>
    <row outlineLevel="0" r="147">
      <c r="A147" s="103" t="n"/>
      <c r="B147" s="222" t="n"/>
      <c r="C147" s="103" t="n"/>
      <c r="D147" s="103" t="n"/>
      <c r="E147" s="103" t="n"/>
    </row>
    <row outlineLevel="0" r="148">
      <c r="A148" s="103" t="n"/>
      <c r="B148" s="222" t="n"/>
      <c r="C148" s="103" t="n"/>
      <c r="D148" s="103" t="n"/>
      <c r="E148" s="103" t="n"/>
    </row>
    <row outlineLevel="0" r="149">
      <c r="A149" s="103" t="n"/>
      <c r="B149" s="222" t="n"/>
      <c r="C149" s="103" t="n"/>
      <c r="D149" s="103" t="n"/>
      <c r="E149" s="103" t="n"/>
    </row>
    <row outlineLevel="0" r="150">
      <c r="A150" s="103" t="n"/>
      <c r="B150" s="222" t="n"/>
      <c r="C150" s="103" t="n"/>
      <c r="D150" s="103" t="n"/>
      <c r="E150" s="103" t="n"/>
    </row>
    <row outlineLevel="0" r="151">
      <c r="A151" s="103" t="n"/>
      <c r="B151" s="222" t="n"/>
      <c r="C151" s="103" t="n"/>
      <c r="D151" s="103" t="n"/>
      <c r="E151" s="103" t="n"/>
    </row>
    <row outlineLevel="0" r="152">
      <c r="A152" s="103" t="n"/>
      <c r="B152" s="222" t="n"/>
      <c r="C152" s="103" t="n"/>
      <c r="D152" s="103" t="n"/>
      <c r="E152" s="103" t="n"/>
    </row>
    <row outlineLevel="0" r="153">
      <c r="A153" s="103" t="n"/>
      <c r="B153" s="222" t="n"/>
      <c r="C153" s="103" t="n"/>
      <c r="D153" s="103" t="n"/>
      <c r="E153" s="103" t="n"/>
    </row>
    <row outlineLevel="0" r="154">
      <c r="A154" s="103" t="n"/>
      <c r="B154" s="222" t="n"/>
      <c r="C154" s="103" t="n"/>
      <c r="D154" s="103" t="n"/>
      <c r="E154" s="103" t="n"/>
    </row>
    <row outlineLevel="0" r="155">
      <c r="A155" s="103" t="n"/>
      <c r="B155" s="222" t="n"/>
      <c r="C155" s="103" t="n"/>
      <c r="D155" s="103" t="n"/>
      <c r="E155" s="103" t="n"/>
    </row>
    <row outlineLevel="0" r="156">
      <c r="A156" s="103" t="n"/>
      <c r="B156" s="222" t="n"/>
      <c r="C156" s="103" t="n"/>
      <c r="D156" s="103" t="n"/>
      <c r="E156" s="103" t="n"/>
    </row>
    <row outlineLevel="0" r="157">
      <c r="A157" s="103" t="n"/>
      <c r="B157" s="222" t="n"/>
      <c r="C157" s="103" t="n"/>
      <c r="D157" s="103" t="n"/>
      <c r="E157" s="103" t="n"/>
    </row>
    <row outlineLevel="0" r="158">
      <c r="A158" s="103" t="n"/>
      <c r="B158" s="222" t="n"/>
      <c r="C158" s="103" t="n"/>
      <c r="D158" s="103" t="n"/>
      <c r="E158" s="103" t="n"/>
    </row>
    <row outlineLevel="0" r="159">
      <c r="A159" s="103" t="n"/>
      <c r="B159" s="222" t="n"/>
      <c r="C159" s="103" t="n"/>
      <c r="D159" s="103" t="n"/>
      <c r="E159" s="103" t="n"/>
    </row>
    <row outlineLevel="0" r="160">
      <c r="A160" s="103" t="n"/>
      <c r="B160" s="222" t="n"/>
      <c r="C160" s="103" t="n"/>
      <c r="D160" s="103" t="n"/>
      <c r="E160" s="103" t="n"/>
    </row>
    <row outlineLevel="0" r="161">
      <c r="A161" s="103" t="n"/>
      <c r="B161" s="222" t="n"/>
      <c r="C161" s="103" t="n"/>
      <c r="D161" s="103" t="n"/>
      <c r="E161" s="103" t="n"/>
    </row>
    <row outlineLevel="0" r="162">
      <c r="A162" s="103" t="n"/>
      <c r="B162" s="222" t="n"/>
      <c r="C162" s="103" t="n"/>
      <c r="D162" s="103" t="n"/>
      <c r="E162" s="103" t="n"/>
    </row>
    <row outlineLevel="0" r="163">
      <c r="A163" s="103" t="n"/>
      <c r="B163" s="222" t="n"/>
      <c r="C163" s="103" t="n"/>
      <c r="D163" s="103" t="n"/>
      <c r="E163" s="103" t="n"/>
    </row>
    <row outlineLevel="0" r="164">
      <c r="A164" s="103" t="n"/>
      <c r="B164" s="222" t="n"/>
      <c r="C164" s="103" t="n"/>
      <c r="D164" s="103" t="n"/>
      <c r="E164" s="103" t="n"/>
    </row>
    <row outlineLevel="0" r="165">
      <c r="A165" s="103" t="n"/>
      <c r="B165" s="222" t="n"/>
      <c r="C165" s="103" t="n"/>
      <c r="D165" s="103" t="n"/>
      <c r="E165" s="103" t="n"/>
    </row>
    <row outlineLevel="0" r="166">
      <c r="A166" s="103" t="n"/>
      <c r="B166" s="222" t="n"/>
      <c r="C166" s="103" t="n"/>
      <c r="D166" s="103" t="n"/>
      <c r="E166" s="103" t="n"/>
    </row>
    <row outlineLevel="0" r="167">
      <c r="A167" s="103" t="n"/>
      <c r="B167" s="222" t="n"/>
      <c r="C167" s="103" t="n"/>
      <c r="D167" s="103" t="n"/>
      <c r="E167" s="103" t="n"/>
    </row>
    <row outlineLevel="0" r="168">
      <c r="A168" s="103" t="n"/>
      <c r="B168" s="222" t="n"/>
      <c r="C168" s="103" t="n"/>
      <c r="D168" s="103" t="n"/>
      <c r="E168" s="103" t="n"/>
    </row>
    <row outlineLevel="0" r="169">
      <c r="A169" s="103" t="n"/>
      <c r="B169" s="222" t="n"/>
      <c r="C169" s="103" t="n"/>
      <c r="D169" s="103" t="n"/>
      <c r="E169" s="103" t="n"/>
    </row>
    <row outlineLevel="0" r="170">
      <c r="A170" s="103" t="n"/>
      <c r="B170" s="222" t="n"/>
      <c r="C170" s="103" t="n"/>
      <c r="D170" s="103" t="n"/>
      <c r="E170" s="103" t="n"/>
    </row>
    <row outlineLevel="0" r="171">
      <c r="A171" s="103" t="n"/>
      <c r="B171" s="222" t="n"/>
      <c r="C171" s="103" t="n"/>
      <c r="D171" s="103" t="n"/>
      <c r="E171" s="103" t="n"/>
    </row>
    <row outlineLevel="0" r="172">
      <c r="A172" s="103" t="n"/>
      <c r="B172" s="222" t="n"/>
      <c r="C172" s="103" t="n"/>
      <c r="D172" s="103" t="n"/>
      <c r="E172" s="103" t="n"/>
    </row>
    <row outlineLevel="0" r="173">
      <c r="A173" s="103" t="n"/>
      <c r="B173" s="222" t="n"/>
      <c r="C173" s="103" t="n"/>
      <c r="D173" s="103" t="n"/>
      <c r="E173" s="103" t="n"/>
    </row>
    <row outlineLevel="0" r="174">
      <c r="A174" s="103" t="n"/>
      <c r="B174" s="222" t="n"/>
      <c r="C174" s="103" t="n"/>
      <c r="D174" s="103" t="n"/>
      <c r="E174" s="103" t="n"/>
    </row>
    <row outlineLevel="0" r="175">
      <c r="A175" s="103" t="n"/>
      <c r="B175" s="222" t="n"/>
      <c r="C175" s="103" t="n"/>
      <c r="D175" s="103" t="n"/>
      <c r="E175" s="103" t="n"/>
    </row>
    <row outlineLevel="0" r="176">
      <c r="A176" s="103" t="n"/>
      <c r="B176" s="222" t="n"/>
      <c r="C176" s="103" t="n"/>
      <c r="D176" s="103" t="n"/>
      <c r="E176" s="103" t="n"/>
    </row>
    <row outlineLevel="0" r="177">
      <c r="A177" s="103" t="n"/>
      <c r="B177" s="222" t="n"/>
      <c r="C177" s="103" t="n"/>
      <c r="D177" s="103" t="n"/>
      <c r="E177" s="103" t="n"/>
    </row>
    <row outlineLevel="0" r="178">
      <c r="A178" s="103" t="n"/>
      <c r="B178" s="222" t="n"/>
      <c r="C178" s="103" t="n"/>
      <c r="D178" s="103" t="n"/>
      <c r="E178" s="103" t="n"/>
    </row>
    <row outlineLevel="0" r="179">
      <c r="A179" s="103" t="n"/>
      <c r="B179" s="222" t="n"/>
      <c r="C179" s="103" t="n"/>
      <c r="D179" s="103" t="n"/>
      <c r="E179" s="103" t="n"/>
    </row>
    <row outlineLevel="0" r="180">
      <c r="A180" s="103" t="n"/>
      <c r="B180" s="222" t="n"/>
      <c r="C180" s="103" t="n"/>
      <c r="D180" s="103" t="n"/>
      <c r="E180" s="103" t="n"/>
    </row>
    <row outlineLevel="0" r="181">
      <c r="A181" s="103" t="n"/>
      <c r="B181" s="222" t="n"/>
      <c r="C181" s="103" t="n"/>
      <c r="D181" s="103" t="n"/>
      <c r="E181" s="103" t="n"/>
    </row>
    <row outlineLevel="0" r="182">
      <c r="A182" s="103" t="n"/>
      <c r="B182" s="222" t="n"/>
      <c r="C182" s="103" t="n"/>
      <c r="D182" s="103" t="n"/>
      <c r="E182" s="103" t="n"/>
    </row>
    <row outlineLevel="0" r="183">
      <c r="A183" s="103" t="n"/>
      <c r="B183" s="222" t="n"/>
      <c r="C183" s="103" t="n"/>
      <c r="D183" s="103" t="n"/>
      <c r="E183" s="103" t="n"/>
    </row>
    <row outlineLevel="0" r="184">
      <c r="A184" s="103" t="n"/>
      <c r="B184" s="222" t="n"/>
      <c r="C184" s="103" t="n"/>
      <c r="D184" s="103" t="n"/>
      <c r="E184" s="103" t="n"/>
    </row>
    <row outlineLevel="0" r="185">
      <c r="A185" s="103" t="n"/>
      <c r="B185" s="222" t="n"/>
      <c r="C185" s="103" t="n"/>
      <c r="D185" s="103" t="n"/>
      <c r="E185" s="103" t="n"/>
    </row>
    <row outlineLevel="0" r="186">
      <c r="A186" s="103" t="n"/>
      <c r="B186" s="222" t="n"/>
      <c r="C186" s="103" t="n"/>
      <c r="D186" s="103" t="n"/>
      <c r="E186" s="103" t="n"/>
    </row>
    <row outlineLevel="0" r="187">
      <c r="A187" s="103" t="n"/>
      <c r="B187" s="222" t="n"/>
      <c r="C187" s="103" t="n"/>
      <c r="D187" s="103" t="n"/>
      <c r="E187" s="103" t="n"/>
    </row>
    <row outlineLevel="0" r="188">
      <c r="A188" s="103" t="n"/>
      <c r="B188" s="222" t="n"/>
      <c r="C188" s="103" t="n"/>
      <c r="D188" s="103" t="n"/>
      <c r="E188" s="103" t="n"/>
    </row>
    <row outlineLevel="0" r="189">
      <c r="A189" s="103" t="n"/>
      <c r="B189" s="222" t="n"/>
      <c r="C189" s="103" t="n"/>
      <c r="D189" s="103" t="n"/>
      <c r="E189" s="103" t="n"/>
    </row>
    <row outlineLevel="0" r="190">
      <c r="A190" s="103" t="n"/>
      <c r="B190" s="222" t="n"/>
      <c r="C190" s="103" t="n"/>
      <c r="D190" s="103" t="n"/>
      <c r="E190" s="103" t="n"/>
    </row>
    <row outlineLevel="0" r="191">
      <c r="A191" s="103" t="n"/>
      <c r="B191" s="222" t="n"/>
      <c r="C191" s="103" t="n"/>
      <c r="D191" s="103" t="n"/>
      <c r="E191" s="103" t="n"/>
    </row>
    <row outlineLevel="0" r="192">
      <c r="A192" s="103" t="n"/>
      <c r="B192" s="222" t="n"/>
      <c r="C192" s="103" t="n"/>
      <c r="D192" s="103" t="n"/>
      <c r="E192" s="103" t="n"/>
    </row>
    <row outlineLevel="0" r="193">
      <c r="A193" s="103" t="n"/>
      <c r="B193" s="222" t="n"/>
      <c r="C193" s="103" t="n"/>
      <c r="D193" s="103" t="n"/>
      <c r="E193" s="103" t="n"/>
    </row>
    <row outlineLevel="0" r="194">
      <c r="A194" s="103" t="n"/>
      <c r="B194" s="222" t="n"/>
      <c r="C194" s="103" t="n"/>
      <c r="D194" s="103" t="n"/>
      <c r="E194" s="103" t="n"/>
    </row>
    <row outlineLevel="0" r="195">
      <c r="A195" s="103" t="n"/>
      <c r="B195" s="222" t="n"/>
      <c r="C195" s="103" t="n"/>
      <c r="D195" s="103" t="n"/>
      <c r="E195" s="103" t="n"/>
    </row>
    <row outlineLevel="0" r="196">
      <c r="A196" s="103" t="n"/>
      <c r="B196" s="222" t="n"/>
      <c r="C196" s="103" t="n"/>
      <c r="D196" s="103" t="n"/>
      <c r="E196" s="103" t="n"/>
    </row>
    <row outlineLevel="0" r="197">
      <c r="A197" s="103" t="n"/>
      <c r="B197" s="222" t="n"/>
      <c r="C197" s="103" t="n"/>
      <c r="D197" s="103" t="n"/>
      <c r="E197" s="103" t="n"/>
    </row>
    <row outlineLevel="0" r="198">
      <c r="A198" s="103" t="n"/>
      <c r="B198" s="222" t="n"/>
      <c r="C198" s="103" t="n"/>
      <c r="D198" s="103" t="n"/>
      <c r="E198" s="103" t="n"/>
    </row>
    <row outlineLevel="0" r="199">
      <c r="A199" s="103" t="n"/>
      <c r="B199" s="222" t="n"/>
      <c r="C199" s="103" t="n"/>
      <c r="D199" s="103" t="n"/>
      <c r="E199" s="103" t="n"/>
    </row>
    <row outlineLevel="0" r="200">
      <c r="A200" s="103" t="n"/>
      <c r="B200" s="222" t="n"/>
      <c r="C200" s="103" t="n"/>
      <c r="D200" s="103" t="n"/>
      <c r="E200" s="103" t="n"/>
    </row>
    <row outlineLevel="0" r="201">
      <c r="A201" s="103" t="n"/>
      <c r="B201" s="222" t="n"/>
      <c r="C201" s="103" t="n"/>
      <c r="D201" s="103" t="n"/>
      <c r="E201" s="103" t="n"/>
    </row>
    <row outlineLevel="0" r="202">
      <c r="A202" s="103" t="n"/>
      <c r="B202" s="222" t="n"/>
      <c r="C202" s="103" t="n"/>
      <c r="D202" s="103" t="n"/>
      <c r="E202" s="103" t="n"/>
    </row>
    <row outlineLevel="0" r="203">
      <c r="A203" s="103" t="n"/>
      <c r="B203" s="222" t="n"/>
      <c r="C203" s="103" t="n"/>
      <c r="D203" s="103" t="n"/>
      <c r="E203" s="103" t="n"/>
    </row>
    <row outlineLevel="0" r="204">
      <c r="A204" s="103" t="n"/>
      <c r="B204" s="222" t="n"/>
      <c r="C204" s="103" t="n"/>
      <c r="D204" s="103" t="n"/>
      <c r="E204" s="103" t="n"/>
    </row>
    <row outlineLevel="0" r="205">
      <c r="A205" s="103" t="n"/>
      <c r="B205" s="222" t="n"/>
      <c r="C205" s="103" t="n"/>
      <c r="D205" s="103" t="n"/>
      <c r="E205" s="103" t="n"/>
    </row>
    <row outlineLevel="0" r="206">
      <c r="A206" s="103" t="n"/>
      <c r="B206" s="222" t="n"/>
      <c r="C206" s="103" t="n"/>
      <c r="D206" s="103" t="n"/>
      <c r="E206" s="103" t="n"/>
    </row>
    <row outlineLevel="0" r="207">
      <c r="A207" s="103" t="n"/>
      <c r="B207" s="222" t="n"/>
      <c r="C207" s="103" t="n"/>
      <c r="D207" s="103" t="n"/>
      <c r="E207" s="103" t="n"/>
    </row>
    <row outlineLevel="0" r="208">
      <c r="A208" s="103" t="n"/>
      <c r="B208" s="222" t="n"/>
      <c r="C208" s="103" t="n"/>
      <c r="D208" s="103" t="n"/>
      <c r="E208" s="103" t="n"/>
    </row>
    <row outlineLevel="0" r="209">
      <c r="A209" s="103" t="n"/>
      <c r="B209" s="222" t="n"/>
      <c r="C209" s="103" t="n"/>
      <c r="D209" s="103" t="n"/>
      <c r="E209" s="103" t="n"/>
    </row>
    <row outlineLevel="0" r="210">
      <c r="A210" s="103" t="n"/>
      <c r="B210" s="222" t="n"/>
      <c r="C210" s="103" t="n"/>
      <c r="D210" s="103" t="n"/>
      <c r="E210" s="103" t="n"/>
    </row>
    <row outlineLevel="0" r="211">
      <c r="A211" s="103" t="n"/>
      <c r="B211" s="222" t="n"/>
      <c r="C211" s="103" t="n"/>
      <c r="D211" s="103" t="n"/>
      <c r="E211" s="103" t="n"/>
    </row>
    <row outlineLevel="0" r="212">
      <c r="A212" s="103" t="n"/>
      <c r="B212" s="222" t="n"/>
      <c r="C212" s="103" t="n"/>
      <c r="D212" s="103" t="n"/>
      <c r="E212" s="103" t="n"/>
    </row>
    <row outlineLevel="0" r="213">
      <c r="A213" s="103" t="n"/>
      <c r="B213" s="222" t="n"/>
      <c r="C213" s="103" t="n"/>
      <c r="D213" s="103" t="n"/>
      <c r="E213" s="103" t="n"/>
    </row>
    <row outlineLevel="0" r="214">
      <c r="A214" s="103" t="n"/>
      <c r="B214" s="222" t="n"/>
      <c r="C214" s="103" t="n"/>
      <c r="D214" s="103" t="n"/>
      <c r="E214" s="103" t="n"/>
    </row>
    <row outlineLevel="0" r="215">
      <c r="A215" s="103" t="n"/>
      <c r="B215" s="222" t="n"/>
      <c r="C215" s="103" t="n"/>
      <c r="D215" s="103" t="n"/>
      <c r="E215" s="103" t="n"/>
    </row>
    <row outlineLevel="0" r="216">
      <c r="A216" s="103" t="n"/>
      <c r="B216" s="222" t="n"/>
      <c r="C216" s="103" t="n"/>
      <c r="D216" s="103" t="n"/>
      <c r="E216" s="103" t="n"/>
    </row>
    <row outlineLevel="0" r="217">
      <c r="A217" s="103" t="n"/>
      <c r="B217" s="222" t="n"/>
      <c r="C217" s="103" t="n"/>
      <c r="D217" s="103" t="n"/>
      <c r="E217" s="103" t="n"/>
    </row>
    <row outlineLevel="0" r="218">
      <c r="A218" s="103" t="n"/>
      <c r="B218" s="222" t="n"/>
      <c r="C218" s="103" t="n"/>
      <c r="D218" s="103" t="n"/>
      <c r="E218" s="103" t="n"/>
    </row>
    <row outlineLevel="0" r="219">
      <c r="A219" s="103" t="n"/>
      <c r="B219" s="222" t="n"/>
      <c r="C219" s="103" t="n"/>
      <c r="D219" s="103" t="n"/>
      <c r="E219" s="103" t="n"/>
    </row>
    <row outlineLevel="0" r="220">
      <c r="A220" s="103" t="n"/>
      <c r="B220" s="222" t="n"/>
      <c r="C220" s="103" t="n"/>
      <c r="D220" s="103" t="n"/>
      <c r="E220" s="103" t="n"/>
    </row>
    <row outlineLevel="0" r="221">
      <c r="A221" s="103" t="n"/>
      <c r="B221" s="222" t="n"/>
      <c r="C221" s="103" t="n"/>
      <c r="D221" s="103" t="n"/>
      <c r="E221" s="103" t="n"/>
    </row>
    <row outlineLevel="0" r="222">
      <c r="A222" s="103" t="n"/>
      <c r="B222" s="222" t="n"/>
      <c r="C222" s="103" t="n"/>
      <c r="D222" s="103" t="n"/>
      <c r="E222" s="103" t="n"/>
    </row>
    <row outlineLevel="0" r="223">
      <c r="A223" s="103" t="n"/>
      <c r="B223" s="222" t="n"/>
      <c r="C223" s="103" t="n"/>
      <c r="D223" s="103" t="n"/>
      <c r="E223" s="103" t="n"/>
    </row>
    <row outlineLevel="0" r="224">
      <c r="A224" s="103" t="n"/>
      <c r="B224" s="222" t="n"/>
      <c r="C224" s="103" t="n"/>
      <c r="D224" s="103" t="n"/>
      <c r="E224" s="103" t="n"/>
    </row>
    <row outlineLevel="0" r="225">
      <c r="A225" s="103" t="n"/>
      <c r="B225" s="222" t="n"/>
      <c r="C225" s="103" t="n"/>
      <c r="D225" s="103" t="n"/>
      <c r="E225" s="103" t="n"/>
    </row>
    <row outlineLevel="0" r="226">
      <c r="A226" s="103" t="n"/>
      <c r="B226" s="222" t="n"/>
      <c r="C226" s="103" t="n"/>
      <c r="D226" s="103" t="n"/>
      <c r="E226" s="103" t="n"/>
    </row>
    <row outlineLevel="0" r="227">
      <c r="A227" s="103" t="n"/>
      <c r="B227" s="222" t="n"/>
      <c r="C227" s="103" t="n"/>
      <c r="D227" s="103" t="n"/>
      <c r="E227" s="103" t="n"/>
    </row>
    <row outlineLevel="0" r="228">
      <c r="A228" s="103" t="n"/>
      <c r="B228" s="222" t="n"/>
      <c r="C228" s="103" t="n"/>
      <c r="D228" s="103" t="n"/>
      <c r="E228" s="103" t="n"/>
    </row>
    <row outlineLevel="0" r="229">
      <c r="A229" s="103" t="n"/>
      <c r="B229" s="222" t="n"/>
      <c r="C229" s="103" t="n"/>
      <c r="D229" s="103" t="n"/>
      <c r="E229" s="103" t="n"/>
    </row>
    <row outlineLevel="0" r="230">
      <c r="A230" s="103" t="n"/>
      <c r="B230" s="222" t="n"/>
      <c r="C230" s="103" t="n"/>
      <c r="D230" s="103" t="n"/>
      <c r="E230" s="103" t="n"/>
    </row>
    <row outlineLevel="0" r="231">
      <c r="A231" s="103" t="n"/>
      <c r="B231" s="222" t="n"/>
      <c r="C231" s="103" t="n"/>
      <c r="D231" s="103" t="n"/>
      <c r="E231" s="103" t="n"/>
    </row>
    <row outlineLevel="0" r="232">
      <c r="A232" s="103" t="n"/>
      <c r="B232" s="222" t="n"/>
      <c r="C232" s="103" t="n"/>
      <c r="D232" s="103" t="n"/>
      <c r="E232" s="103" t="n"/>
    </row>
    <row outlineLevel="0" r="233">
      <c r="A233" s="103" t="n"/>
      <c r="B233" s="222" t="n"/>
      <c r="C233" s="103" t="n"/>
      <c r="D233" s="103" t="n"/>
      <c r="E233" s="103" t="n"/>
    </row>
    <row outlineLevel="0" r="234">
      <c r="A234" s="103" t="n"/>
      <c r="B234" s="222" t="n"/>
      <c r="C234" s="103" t="n"/>
      <c r="D234" s="103" t="n"/>
      <c r="E234" s="103" t="n"/>
    </row>
    <row outlineLevel="0" r="235">
      <c r="A235" s="103" t="n"/>
      <c r="B235" s="222" t="n"/>
      <c r="C235" s="103" t="n"/>
      <c r="D235" s="103" t="n"/>
      <c r="E235" s="103" t="n"/>
    </row>
    <row outlineLevel="0" r="236">
      <c r="A236" s="103" t="n"/>
      <c r="B236" s="222" t="n"/>
      <c r="C236" s="103" t="n"/>
      <c r="D236" s="103" t="n"/>
      <c r="E236" s="103" t="n"/>
    </row>
    <row outlineLevel="0" r="237">
      <c r="A237" s="103" t="n"/>
      <c r="B237" s="222" t="n"/>
      <c r="C237" s="103" t="n"/>
      <c r="D237" s="103" t="n"/>
      <c r="E237" s="103" t="n"/>
    </row>
    <row outlineLevel="0" r="238">
      <c r="A238" s="103" t="n"/>
      <c r="B238" s="222" t="n"/>
      <c r="C238" s="103" t="n"/>
      <c r="D238" s="103" t="n"/>
      <c r="E238" s="103" t="n"/>
    </row>
    <row outlineLevel="0" r="239">
      <c r="A239" s="103" t="n"/>
      <c r="B239" s="222" t="n"/>
      <c r="C239" s="103" t="n"/>
      <c r="D239" s="103" t="n"/>
      <c r="E239" s="103" t="n"/>
    </row>
    <row outlineLevel="0" r="240">
      <c r="A240" s="103" t="n"/>
      <c r="B240" s="222" t="n"/>
      <c r="C240" s="103" t="n"/>
      <c r="D240" s="103" t="n"/>
      <c r="E240" s="103" t="n"/>
    </row>
    <row outlineLevel="0" r="241">
      <c r="A241" s="103" t="n"/>
      <c r="B241" s="222" t="n"/>
      <c r="C241" s="103" t="n"/>
      <c r="D241" s="103" t="n"/>
      <c r="E241" s="103" t="n"/>
    </row>
    <row outlineLevel="0" r="242">
      <c r="A242" s="103" t="n"/>
      <c r="B242" s="222" t="n"/>
      <c r="C242" s="103" t="n"/>
      <c r="D242" s="103" t="n"/>
      <c r="E242" s="103" t="n"/>
    </row>
    <row outlineLevel="0" r="243">
      <c r="A243" s="103" t="n"/>
      <c r="B243" s="222" t="n"/>
      <c r="C243" s="103" t="n"/>
      <c r="D243" s="103" t="n"/>
      <c r="E243" s="103" t="n"/>
    </row>
    <row outlineLevel="0" r="244">
      <c r="A244" s="103" t="n"/>
      <c r="B244" s="222" t="n"/>
      <c r="C244" s="103" t="n"/>
      <c r="D244" s="103" t="n"/>
      <c r="E244" s="103" t="n"/>
    </row>
    <row outlineLevel="0" r="245">
      <c r="A245" s="103" t="n"/>
      <c r="B245" s="222" t="n"/>
      <c r="C245" s="103" t="n"/>
      <c r="D245" s="103" t="n"/>
      <c r="E245" s="103" t="n"/>
    </row>
    <row outlineLevel="0" r="246">
      <c r="A246" s="103" t="n"/>
      <c r="B246" s="222" t="n"/>
      <c r="C246" s="103" t="n"/>
      <c r="D246" s="103" t="n"/>
      <c r="E246" s="103" t="n"/>
    </row>
    <row outlineLevel="0" r="247">
      <c r="A247" s="103" t="n"/>
      <c r="B247" s="222" t="n"/>
      <c r="C247" s="103" t="n"/>
      <c r="D247" s="103" t="n"/>
      <c r="E247" s="103" t="n"/>
    </row>
    <row outlineLevel="0" r="248">
      <c r="A248" s="103" t="n"/>
      <c r="B248" s="222" t="n"/>
      <c r="C248" s="103" t="n"/>
      <c r="D248" s="103" t="n"/>
      <c r="E248" s="103" t="n"/>
    </row>
    <row outlineLevel="0" r="249">
      <c r="A249" s="103" t="n"/>
      <c r="B249" s="222" t="n"/>
      <c r="C249" s="103" t="n"/>
      <c r="D249" s="103" t="n"/>
      <c r="E249" s="103" t="n"/>
    </row>
    <row outlineLevel="0" r="250">
      <c r="A250" s="103" t="n"/>
      <c r="B250" s="222" t="n"/>
      <c r="C250" s="103" t="n"/>
      <c r="D250" s="103" t="n"/>
      <c r="E250" s="103" t="n"/>
    </row>
    <row outlineLevel="0" r="251">
      <c r="A251" s="103" t="n"/>
      <c r="B251" s="222" t="n"/>
      <c r="C251" s="103" t="n"/>
      <c r="D251" s="103" t="n"/>
      <c r="E251" s="103" t="n"/>
    </row>
    <row outlineLevel="0" r="252">
      <c r="A252" s="103" t="n"/>
      <c r="B252" s="222" t="n"/>
      <c r="C252" s="103" t="n"/>
      <c r="D252" s="103" t="n"/>
      <c r="E252" s="103" t="n"/>
    </row>
    <row outlineLevel="0" r="253">
      <c r="A253" s="103" t="n"/>
      <c r="B253" s="222" t="n"/>
      <c r="C253" s="103" t="n"/>
      <c r="D253" s="103" t="n"/>
      <c r="E253" s="103" t="n"/>
    </row>
    <row outlineLevel="0" r="254">
      <c r="A254" s="103" t="n"/>
      <c r="B254" s="222" t="n"/>
      <c r="C254" s="103" t="n"/>
      <c r="D254" s="103" t="n"/>
      <c r="E254" s="103" t="n"/>
    </row>
    <row outlineLevel="0" r="255">
      <c r="A255" s="103" t="n"/>
      <c r="B255" s="222" t="n"/>
      <c r="C255" s="103" t="n"/>
      <c r="D255" s="103" t="n"/>
      <c r="E255" s="103" t="n"/>
    </row>
    <row outlineLevel="0" r="256">
      <c r="A256" s="103" t="n"/>
      <c r="B256" s="222" t="n"/>
      <c r="C256" s="103" t="n"/>
      <c r="D256" s="103" t="n"/>
      <c r="E256" s="103" t="n"/>
    </row>
    <row outlineLevel="0" r="257">
      <c r="A257" s="103" t="n"/>
      <c r="B257" s="222" t="n"/>
      <c r="C257" s="103" t="n"/>
      <c r="D257" s="103" t="n"/>
      <c r="E257" s="103" t="n"/>
    </row>
    <row outlineLevel="0" r="258">
      <c r="A258" s="103" t="n"/>
      <c r="B258" s="222" t="n"/>
      <c r="C258" s="103" t="n"/>
      <c r="D258" s="103" t="n"/>
      <c r="E258" s="103" t="n"/>
    </row>
    <row outlineLevel="0" r="259">
      <c r="A259" s="103" t="n"/>
      <c r="B259" s="222" t="n"/>
      <c r="C259" s="103" t="n"/>
      <c r="D259" s="103" t="n"/>
      <c r="E259" s="103" t="n"/>
    </row>
    <row outlineLevel="0" r="260">
      <c r="A260" s="103" t="n"/>
      <c r="B260" s="222" t="n"/>
      <c r="C260" s="103" t="n"/>
      <c r="D260" s="103" t="n"/>
      <c r="E260" s="103" t="n"/>
    </row>
    <row outlineLevel="0" r="261">
      <c r="A261" s="103" t="n"/>
      <c r="B261" s="222" t="n"/>
      <c r="C261" s="103" t="n"/>
      <c r="D261" s="103" t="n"/>
      <c r="E261" s="103" t="n"/>
    </row>
    <row outlineLevel="0" r="262">
      <c r="A262" s="103" t="n"/>
      <c r="B262" s="222" t="n"/>
      <c r="C262" s="103" t="n"/>
      <c r="D262" s="103" t="n"/>
      <c r="E262" s="103" t="n"/>
    </row>
    <row outlineLevel="0" r="263">
      <c r="A263" s="103" t="n"/>
      <c r="B263" s="222" t="n"/>
      <c r="C263" s="103" t="n"/>
      <c r="D263" s="103" t="n"/>
      <c r="E263" s="103" t="n"/>
    </row>
    <row outlineLevel="0" r="264">
      <c r="A264" s="103" t="n"/>
      <c r="B264" s="222" t="n"/>
      <c r="C264" s="103" t="n"/>
      <c r="D264" s="103" t="n"/>
      <c r="E264" s="103" t="n"/>
    </row>
    <row outlineLevel="0" r="265">
      <c r="A265" s="103" t="n"/>
      <c r="B265" s="222" t="n"/>
      <c r="C265" s="103" t="n"/>
      <c r="D265" s="103" t="n"/>
      <c r="E265" s="103" t="n"/>
    </row>
    <row outlineLevel="0" r="266">
      <c r="A266" s="103" t="n"/>
      <c r="B266" s="222" t="n"/>
      <c r="C266" s="103" t="n"/>
      <c r="D266" s="103" t="n"/>
      <c r="E266" s="103" t="n"/>
    </row>
    <row outlineLevel="0" r="267">
      <c r="A267" s="103" t="n"/>
      <c r="B267" s="222" t="n"/>
      <c r="C267" s="103" t="n"/>
      <c r="D267" s="103" t="n"/>
      <c r="E267" s="103" t="n"/>
    </row>
    <row outlineLevel="0" r="268">
      <c r="A268" s="103" t="n"/>
      <c r="B268" s="222" t="n"/>
      <c r="C268" s="103" t="n"/>
      <c r="D268" s="103" t="n"/>
      <c r="E268" s="103" t="n"/>
    </row>
    <row outlineLevel="0" r="269">
      <c r="A269" s="103" t="n"/>
      <c r="B269" s="222" t="n"/>
      <c r="C269" s="103" t="n"/>
      <c r="D269" s="103" t="n"/>
      <c r="E269" s="103" t="n"/>
    </row>
    <row outlineLevel="0" r="270">
      <c r="A270" s="103" t="n"/>
      <c r="B270" s="222" t="n"/>
      <c r="C270" s="103" t="n"/>
      <c r="D270" s="103" t="n"/>
      <c r="E270" s="103" t="n"/>
    </row>
    <row outlineLevel="0" r="271">
      <c r="A271" s="103" t="n"/>
      <c r="B271" s="222" t="n"/>
      <c r="C271" s="103" t="n"/>
      <c r="D271" s="103" t="n"/>
      <c r="E271" s="103" t="n"/>
    </row>
    <row outlineLevel="0" r="272">
      <c r="A272" s="103" t="n"/>
      <c r="B272" s="222" t="n"/>
      <c r="C272" s="103" t="n"/>
      <c r="D272" s="103" t="n"/>
      <c r="E272" s="103" t="n"/>
    </row>
    <row outlineLevel="0" r="273">
      <c r="A273" s="103" t="n"/>
      <c r="B273" s="222" t="n"/>
      <c r="C273" s="103" t="n"/>
      <c r="D273" s="103" t="n"/>
      <c r="E273" s="103" t="n"/>
    </row>
    <row outlineLevel="0" r="274">
      <c r="A274" s="103" t="n"/>
      <c r="B274" s="222" t="n"/>
      <c r="C274" s="103" t="n"/>
      <c r="D274" s="103" t="n"/>
      <c r="E274" s="103" t="n"/>
    </row>
    <row outlineLevel="0" r="275">
      <c r="A275" s="103" t="n"/>
      <c r="B275" s="222" t="n"/>
      <c r="C275" s="103" t="n"/>
      <c r="D275" s="103" t="n"/>
      <c r="E275" s="103" t="n"/>
    </row>
    <row outlineLevel="0" r="276">
      <c r="A276" s="103" t="n"/>
      <c r="B276" s="222" t="n"/>
      <c r="C276" s="103" t="n"/>
      <c r="D276" s="103" t="n"/>
      <c r="E276" s="103" t="n"/>
    </row>
    <row outlineLevel="0" r="277">
      <c r="A277" s="103" t="n"/>
      <c r="B277" s="222" t="n"/>
      <c r="C277" s="103" t="n"/>
      <c r="D277" s="103" t="n"/>
      <c r="E277" s="103" t="n"/>
    </row>
    <row outlineLevel="0" r="278">
      <c r="A278" s="103" t="n"/>
      <c r="B278" s="222" t="n"/>
      <c r="C278" s="103" t="n"/>
      <c r="D278" s="103" t="n"/>
      <c r="E278" s="103" t="n"/>
    </row>
    <row outlineLevel="0" r="279">
      <c r="A279" s="103" t="n"/>
      <c r="B279" s="222" t="n"/>
      <c r="C279" s="103" t="n"/>
      <c r="D279" s="103" t="n"/>
      <c r="E279" s="103" t="n"/>
    </row>
    <row outlineLevel="0" r="280">
      <c r="A280" s="103" t="n"/>
      <c r="B280" s="222" t="n"/>
      <c r="C280" s="103" t="n"/>
      <c r="D280" s="103" t="n"/>
      <c r="E280" s="103" t="n"/>
    </row>
    <row outlineLevel="0" r="281">
      <c r="A281" s="103" t="n"/>
      <c r="B281" s="222" t="n"/>
      <c r="C281" s="103" t="n"/>
      <c r="D281" s="103" t="n"/>
      <c r="E281" s="103" t="n"/>
    </row>
    <row outlineLevel="0" r="282">
      <c r="A282" s="103" t="n"/>
      <c r="B282" s="222" t="n"/>
      <c r="C282" s="103" t="n"/>
      <c r="D282" s="103" t="n"/>
      <c r="E282" s="103" t="n"/>
    </row>
    <row outlineLevel="0" r="283">
      <c r="A283" s="103" t="n"/>
      <c r="B283" s="222" t="n"/>
      <c r="C283" s="103" t="n"/>
      <c r="D283" s="103" t="n"/>
      <c r="E283" s="103" t="n"/>
    </row>
    <row outlineLevel="0" r="284">
      <c r="A284" s="103" t="n"/>
      <c r="B284" s="222" t="n"/>
      <c r="C284" s="103" t="n"/>
      <c r="D284" s="103" t="n"/>
      <c r="E284" s="103" t="n"/>
    </row>
    <row outlineLevel="0" r="285">
      <c r="A285" s="103" t="n"/>
      <c r="B285" s="222" t="n"/>
      <c r="C285" s="103" t="n"/>
      <c r="D285" s="103" t="n"/>
      <c r="E285" s="103" t="n"/>
    </row>
    <row outlineLevel="0" r="286">
      <c r="A286" s="103" t="n"/>
      <c r="B286" s="222" t="n"/>
      <c r="C286" s="103" t="n"/>
      <c r="D286" s="103" t="n"/>
      <c r="E286" s="103" t="n"/>
    </row>
    <row outlineLevel="0" r="287">
      <c r="A287" s="103" t="n"/>
      <c r="B287" s="222" t="n"/>
      <c r="C287" s="103" t="n"/>
      <c r="D287" s="103" t="n"/>
      <c r="E287" s="103" t="n"/>
    </row>
    <row outlineLevel="0" r="288">
      <c r="A288" s="103" t="n"/>
      <c r="B288" s="222" t="n"/>
      <c r="C288" s="103" t="n"/>
      <c r="D288" s="103" t="n"/>
      <c r="E288" s="103" t="n"/>
    </row>
    <row outlineLevel="0" r="289">
      <c r="A289" s="103" t="n"/>
      <c r="B289" s="222" t="n"/>
      <c r="C289" s="103" t="n"/>
      <c r="D289" s="103" t="n"/>
      <c r="E289" s="103" t="n"/>
    </row>
    <row outlineLevel="0" r="290">
      <c r="A290" s="103" t="n"/>
      <c r="B290" s="222" t="n"/>
      <c r="C290" s="103" t="n"/>
      <c r="D290" s="103" t="n"/>
      <c r="E290" s="103" t="n"/>
    </row>
    <row outlineLevel="0" r="291">
      <c r="A291" s="103" t="n"/>
      <c r="B291" s="222" t="n"/>
      <c r="C291" s="103" t="n"/>
      <c r="D291" s="103" t="n"/>
      <c r="E291" s="103" t="n"/>
    </row>
    <row outlineLevel="0" r="292">
      <c r="A292" s="103" t="n"/>
      <c r="B292" s="222" t="n"/>
      <c r="C292" s="103" t="n"/>
      <c r="D292" s="103" t="n"/>
      <c r="E292" s="103" t="n"/>
    </row>
    <row outlineLevel="0" r="293">
      <c r="A293" s="103" t="n"/>
      <c r="B293" s="222" t="n"/>
      <c r="C293" s="103" t="n"/>
      <c r="D293" s="103" t="n"/>
      <c r="E293" s="103" t="n"/>
    </row>
    <row outlineLevel="0" r="294">
      <c r="A294" s="103" t="n"/>
      <c r="B294" s="222" t="n"/>
      <c r="C294" s="103" t="n"/>
      <c r="D294" s="103" t="n"/>
      <c r="E294" s="103" t="n"/>
    </row>
    <row outlineLevel="0" r="295">
      <c r="A295" s="103" t="n"/>
      <c r="B295" s="222" t="n"/>
      <c r="C295" s="103" t="n"/>
      <c r="D295" s="103" t="n"/>
      <c r="E295" s="103" t="n"/>
    </row>
    <row outlineLevel="0" r="296">
      <c r="A296" s="103" t="n"/>
      <c r="B296" s="222" t="n"/>
      <c r="C296" s="103" t="n"/>
      <c r="D296" s="103" t="n"/>
      <c r="E296" s="103" t="n"/>
    </row>
    <row outlineLevel="0" r="297">
      <c r="A297" s="103" t="n"/>
      <c r="B297" s="222" t="n"/>
      <c r="C297" s="103" t="n"/>
      <c r="D297" s="103" t="n"/>
      <c r="E297" s="103" t="n"/>
    </row>
    <row outlineLevel="0" r="298">
      <c r="A298" s="103" t="n"/>
      <c r="B298" s="222" t="n"/>
      <c r="C298" s="103" t="n"/>
      <c r="D298" s="103" t="n"/>
      <c r="E298" s="103" t="n"/>
    </row>
    <row outlineLevel="0" r="299">
      <c r="A299" s="103" t="n"/>
      <c r="B299" s="222" t="n"/>
      <c r="C299" s="103" t="n"/>
      <c r="D299" s="103" t="n"/>
      <c r="E299" s="103" t="n"/>
    </row>
    <row outlineLevel="0" r="300">
      <c r="A300" s="103" t="n"/>
      <c r="B300" s="222" t="n"/>
      <c r="C300" s="103" t="n"/>
      <c r="D300" s="103" t="n"/>
      <c r="E300" s="103" t="n"/>
    </row>
    <row outlineLevel="0" r="301">
      <c r="A301" s="103" t="n"/>
      <c r="B301" s="222" t="n"/>
      <c r="C301" s="103" t="n"/>
      <c r="D301" s="103" t="n"/>
      <c r="E301" s="103" t="n"/>
    </row>
    <row outlineLevel="0" r="302">
      <c r="A302" s="103" t="n"/>
      <c r="B302" s="222" t="n"/>
      <c r="C302" s="103" t="n"/>
      <c r="D302" s="103" t="n"/>
      <c r="E302" s="103" t="n"/>
    </row>
    <row outlineLevel="0" r="303">
      <c r="A303" s="103" t="n"/>
      <c r="B303" s="222" t="n"/>
      <c r="C303" s="103" t="n"/>
      <c r="D303" s="103" t="n"/>
      <c r="E303" s="103" t="n"/>
    </row>
    <row outlineLevel="0" r="304">
      <c r="A304" s="103" t="n"/>
      <c r="B304" s="222" t="n"/>
      <c r="C304" s="103" t="n"/>
      <c r="D304" s="103" t="n"/>
      <c r="E304" s="103" t="n"/>
    </row>
    <row outlineLevel="0" r="305">
      <c r="A305" s="103" t="n"/>
      <c r="B305" s="222" t="n"/>
      <c r="C305" s="103" t="n"/>
      <c r="D305" s="103" t="n"/>
      <c r="E305" s="103" t="n"/>
    </row>
    <row outlineLevel="0" r="306">
      <c r="A306" s="103" t="n"/>
      <c r="B306" s="222" t="n"/>
      <c r="C306" s="103" t="n"/>
      <c r="D306" s="103" t="n"/>
      <c r="E306" s="103" t="n"/>
    </row>
    <row outlineLevel="0" r="307">
      <c r="A307" s="103" t="n"/>
      <c r="B307" s="222" t="n"/>
      <c r="C307" s="103" t="n"/>
      <c r="D307" s="103" t="n"/>
      <c r="E307" s="103" t="n"/>
    </row>
    <row outlineLevel="0" r="308">
      <c r="A308" s="103" t="n"/>
      <c r="B308" s="222" t="n"/>
      <c r="C308" s="103" t="n"/>
      <c r="D308" s="103" t="n"/>
      <c r="E308" s="103" t="n"/>
    </row>
    <row outlineLevel="0" r="309">
      <c r="A309" s="103" t="n"/>
      <c r="B309" s="222" t="n"/>
      <c r="C309" s="103" t="n"/>
      <c r="D309" s="103" t="n"/>
      <c r="E309" s="103" t="n"/>
    </row>
    <row outlineLevel="0" r="310">
      <c r="A310" s="103" t="n"/>
      <c r="B310" s="222" t="n"/>
      <c r="C310" s="103" t="n"/>
      <c r="D310" s="103" t="n"/>
      <c r="E310" s="103" t="n"/>
    </row>
    <row outlineLevel="0" r="311">
      <c r="A311" s="103" t="n"/>
      <c r="B311" s="222" t="n"/>
      <c r="C311" s="103" t="n"/>
      <c r="D311" s="103" t="n"/>
      <c r="E311" s="103" t="n"/>
    </row>
    <row outlineLevel="0" r="312">
      <c r="A312" s="103" t="n"/>
      <c r="B312" s="222" t="n"/>
      <c r="C312" s="103" t="n"/>
      <c r="D312" s="103" t="n"/>
      <c r="E312" s="103" t="n"/>
    </row>
    <row outlineLevel="0" r="313">
      <c r="A313" s="103" t="n"/>
      <c r="B313" s="222" t="n"/>
      <c r="C313" s="103" t="n"/>
      <c r="D313" s="103" t="n"/>
      <c r="E313" s="103" t="n"/>
    </row>
    <row outlineLevel="0" r="314">
      <c r="A314" s="103" t="n"/>
      <c r="B314" s="222" t="n"/>
      <c r="C314" s="103" t="n"/>
      <c r="D314" s="103" t="n"/>
      <c r="E314" s="103" t="n"/>
    </row>
    <row outlineLevel="0" r="315">
      <c r="A315" s="103" t="n"/>
      <c r="B315" s="222" t="n"/>
      <c r="C315" s="103" t="n"/>
      <c r="D315" s="103" t="n"/>
      <c r="E315" s="103" t="n"/>
    </row>
    <row outlineLevel="0" r="316">
      <c r="A316" s="103" t="n"/>
      <c r="B316" s="222" t="n"/>
      <c r="C316" s="103" t="n"/>
      <c r="D316" s="103" t="n"/>
      <c r="E316" s="103" t="n"/>
    </row>
    <row outlineLevel="0" r="317">
      <c r="A317" s="103" t="n"/>
      <c r="B317" s="222" t="n"/>
      <c r="C317" s="103" t="n"/>
      <c r="D317" s="103" t="n"/>
      <c r="E317" s="103" t="n"/>
    </row>
    <row outlineLevel="0" r="318">
      <c r="A318" s="103" t="n"/>
      <c r="B318" s="222" t="n"/>
      <c r="C318" s="103" t="n"/>
      <c r="D318" s="103" t="n"/>
      <c r="E318" s="103" t="n"/>
    </row>
    <row outlineLevel="0" r="319">
      <c r="A319" s="103" t="n"/>
      <c r="B319" s="222" t="n"/>
      <c r="C319" s="103" t="n"/>
      <c r="D319" s="103" t="n"/>
      <c r="E319" s="103" t="n"/>
    </row>
    <row outlineLevel="0" r="320">
      <c r="A320" s="103" t="n"/>
      <c r="B320" s="222" t="n"/>
      <c r="C320" s="103" t="n"/>
      <c r="D320" s="103" t="n"/>
      <c r="E320" s="103" t="n"/>
    </row>
    <row outlineLevel="0" r="321">
      <c r="A321" s="103" t="n"/>
      <c r="B321" s="222" t="n"/>
      <c r="C321" s="103" t="n"/>
      <c r="D321" s="103" t="n"/>
      <c r="E321" s="103" t="n"/>
    </row>
    <row outlineLevel="0" r="322">
      <c r="A322" s="103" t="n"/>
      <c r="B322" s="222" t="n"/>
      <c r="C322" s="103" t="n"/>
      <c r="D322" s="103" t="n"/>
      <c r="E322" s="103" t="n"/>
    </row>
    <row outlineLevel="0" r="323">
      <c r="A323" s="103" t="n"/>
      <c r="B323" s="222" t="n"/>
      <c r="C323" s="103" t="n"/>
      <c r="D323" s="103" t="n"/>
      <c r="E323" s="103" t="n"/>
    </row>
    <row outlineLevel="0" r="324">
      <c r="A324" s="103" t="n"/>
      <c r="B324" s="222" t="n"/>
      <c r="C324" s="103" t="n"/>
      <c r="D324" s="103" t="n"/>
      <c r="E324" s="103" t="n"/>
    </row>
    <row outlineLevel="0" r="325">
      <c r="A325" s="103" t="n"/>
      <c r="B325" s="222" t="n"/>
      <c r="C325" s="103" t="n"/>
      <c r="D325" s="103" t="n"/>
      <c r="E325" s="103" t="n"/>
    </row>
    <row outlineLevel="0" r="326">
      <c r="A326" s="103" t="n"/>
      <c r="B326" s="222" t="n"/>
      <c r="C326" s="103" t="n"/>
      <c r="D326" s="103" t="n"/>
      <c r="E326" s="103" t="n"/>
    </row>
    <row outlineLevel="0" r="327">
      <c r="A327" s="103" t="n"/>
      <c r="B327" s="222" t="n"/>
      <c r="C327" s="103" t="n"/>
      <c r="D327" s="103" t="n"/>
      <c r="E327" s="103" t="n"/>
    </row>
    <row outlineLevel="0" r="328">
      <c r="A328" s="103" t="n"/>
      <c r="B328" s="222" t="n"/>
      <c r="C328" s="103" t="n"/>
      <c r="D328" s="103" t="n"/>
      <c r="E328" s="103" t="n"/>
    </row>
    <row outlineLevel="0" r="329">
      <c r="A329" s="103" t="n"/>
      <c r="B329" s="222" t="n"/>
      <c r="C329" s="103" t="n"/>
      <c r="D329" s="103" t="n"/>
      <c r="E329" s="103" t="n"/>
    </row>
    <row outlineLevel="0" r="330">
      <c r="A330" s="103" t="n"/>
      <c r="B330" s="222" t="n"/>
      <c r="C330" s="103" t="n"/>
      <c r="D330" s="103" t="n"/>
      <c r="E330" s="103" t="n"/>
    </row>
    <row outlineLevel="0" r="331">
      <c r="A331" s="103" t="n"/>
      <c r="B331" s="222" t="n"/>
      <c r="C331" s="103" t="n"/>
      <c r="D331" s="103" t="n"/>
      <c r="E331" s="103" t="n"/>
    </row>
    <row outlineLevel="0" r="332">
      <c r="A332" s="103" t="n"/>
      <c r="B332" s="222" t="n"/>
      <c r="C332" s="103" t="n"/>
      <c r="D332" s="103" t="n"/>
      <c r="E332" s="103" t="n"/>
    </row>
    <row outlineLevel="0" r="333">
      <c r="A333" s="103" t="n"/>
      <c r="B333" s="222" t="n"/>
      <c r="C333" s="103" t="n"/>
      <c r="D333" s="103" t="n"/>
      <c r="E333" s="103" t="n"/>
    </row>
    <row outlineLevel="0" r="334">
      <c r="A334" s="103" t="n"/>
      <c r="B334" s="222" t="n"/>
      <c r="C334" s="103" t="n"/>
      <c r="D334" s="103" t="n"/>
      <c r="E334" s="103" t="n"/>
    </row>
    <row outlineLevel="0" r="335">
      <c r="A335" s="103" t="n"/>
      <c r="B335" s="222" t="n"/>
      <c r="C335" s="103" t="n"/>
      <c r="D335" s="103" t="n"/>
      <c r="E335" s="103" t="n"/>
    </row>
    <row outlineLevel="0" r="336">
      <c r="A336" s="103" t="n"/>
      <c r="B336" s="222" t="n"/>
      <c r="C336" s="103" t="n"/>
      <c r="D336" s="103" t="n"/>
      <c r="E336" s="103" t="n"/>
    </row>
    <row outlineLevel="0" r="337">
      <c r="A337" s="103" t="n"/>
      <c r="B337" s="222" t="n"/>
      <c r="C337" s="103" t="n"/>
      <c r="D337" s="103" t="n"/>
      <c r="E337" s="103" t="n"/>
    </row>
    <row outlineLevel="0" r="338">
      <c r="A338" s="103" t="n"/>
      <c r="B338" s="222" t="n"/>
      <c r="C338" s="103" t="n"/>
      <c r="D338" s="103" t="n"/>
      <c r="E338" s="103" t="n"/>
    </row>
    <row outlineLevel="0" r="339">
      <c r="A339" s="103" t="n"/>
      <c r="B339" s="222" t="n"/>
      <c r="C339" s="103" t="n"/>
      <c r="D339" s="103" t="n"/>
      <c r="E339" s="103" t="n"/>
    </row>
    <row outlineLevel="0" r="340">
      <c r="A340" s="103" t="n"/>
      <c r="B340" s="222" t="n"/>
      <c r="C340" s="103" t="n"/>
      <c r="D340" s="103" t="n"/>
      <c r="E340" s="103" t="n"/>
    </row>
    <row outlineLevel="0" r="341">
      <c r="A341" s="103" t="n"/>
      <c r="B341" s="222" t="n"/>
      <c r="C341" s="103" t="n"/>
      <c r="D341" s="103" t="n"/>
      <c r="E341" s="103" t="n"/>
    </row>
    <row outlineLevel="0" r="342">
      <c r="A342" s="103" t="n"/>
      <c r="B342" s="222" t="n"/>
      <c r="C342" s="103" t="n"/>
      <c r="D342" s="103" t="n"/>
      <c r="E342" s="103" t="n"/>
    </row>
    <row outlineLevel="0" r="343">
      <c r="A343" s="103" t="n"/>
      <c r="B343" s="222" t="n"/>
      <c r="C343" s="103" t="n"/>
      <c r="D343" s="103" t="n"/>
      <c r="E343" s="103" t="n"/>
    </row>
    <row outlineLevel="0" r="344">
      <c r="A344" s="103" t="n"/>
      <c r="B344" s="222" t="n"/>
      <c r="C344" s="103" t="n"/>
      <c r="D344" s="103" t="n"/>
      <c r="E344" s="103" t="n"/>
    </row>
    <row outlineLevel="0" r="345">
      <c r="A345" s="103" t="n"/>
      <c r="B345" s="222" t="n"/>
      <c r="C345" s="103" t="n"/>
      <c r="D345" s="103" t="n"/>
      <c r="E345" s="103" t="n"/>
    </row>
    <row outlineLevel="0" r="346">
      <c r="A346" s="103" t="n"/>
      <c r="B346" s="222" t="n"/>
      <c r="C346" s="103" t="n"/>
      <c r="D346" s="103" t="n"/>
      <c r="E346" s="103" t="n"/>
    </row>
    <row outlineLevel="0" r="347">
      <c r="A347" s="103" t="n"/>
      <c r="B347" s="222" t="n"/>
      <c r="C347" s="103" t="n"/>
      <c r="D347" s="103" t="n"/>
      <c r="E347" s="103" t="n"/>
    </row>
    <row outlineLevel="0" r="348">
      <c r="A348" s="103" t="n"/>
      <c r="B348" s="222" t="n"/>
      <c r="C348" s="103" t="n"/>
      <c r="D348" s="103" t="n"/>
      <c r="E348" s="103" t="n"/>
    </row>
    <row outlineLevel="0" r="349">
      <c r="A349" s="103" t="n"/>
      <c r="B349" s="222" t="n"/>
      <c r="C349" s="103" t="n"/>
      <c r="D349" s="103" t="n"/>
      <c r="E349" s="103" t="n"/>
    </row>
    <row outlineLevel="0" r="350">
      <c r="A350" s="103" t="n"/>
      <c r="B350" s="222" t="n"/>
      <c r="C350" s="103" t="n"/>
      <c r="D350" s="103" t="n"/>
      <c r="E350" s="103" t="n"/>
    </row>
    <row outlineLevel="0" r="351">
      <c r="A351" s="103" t="n"/>
      <c r="B351" s="222" t="n"/>
      <c r="C351" s="103" t="n"/>
      <c r="D351" s="103" t="n"/>
      <c r="E351" s="103" t="n"/>
    </row>
    <row outlineLevel="0" r="352">
      <c r="A352" s="103" t="n"/>
      <c r="B352" s="222" t="n"/>
      <c r="C352" s="103" t="n"/>
      <c r="D352" s="103" t="n"/>
      <c r="E352" s="103" t="n"/>
    </row>
    <row outlineLevel="0" r="353">
      <c r="A353" s="103" t="n"/>
      <c r="B353" s="222" t="n"/>
      <c r="C353" s="103" t="n"/>
      <c r="D353" s="103" t="n"/>
      <c r="E353" s="103" t="n"/>
    </row>
    <row outlineLevel="0" r="354">
      <c r="A354" s="103" t="n"/>
      <c r="B354" s="222" t="n"/>
      <c r="C354" s="103" t="n"/>
      <c r="D354" s="103" t="n"/>
      <c r="E354" s="103" t="n"/>
    </row>
    <row outlineLevel="0" r="355">
      <c r="A355" s="103" t="n"/>
      <c r="B355" s="222" t="n"/>
      <c r="C355" s="103" t="n"/>
      <c r="D355" s="103" t="n"/>
      <c r="E355" s="103" t="n"/>
    </row>
    <row outlineLevel="0" r="356">
      <c r="A356" s="103" t="n"/>
      <c r="B356" s="222" t="n"/>
      <c r="C356" s="103" t="n"/>
      <c r="D356" s="103" t="n"/>
      <c r="E356" s="103" t="n"/>
    </row>
    <row outlineLevel="0" r="357">
      <c r="A357" s="103" t="n"/>
      <c r="B357" s="222" t="n"/>
      <c r="C357" s="103" t="n"/>
      <c r="D357" s="103" t="n"/>
      <c r="E357" s="103" t="n"/>
    </row>
    <row outlineLevel="0" r="358">
      <c r="A358" s="103" t="n"/>
      <c r="B358" s="222" t="n"/>
      <c r="C358" s="103" t="n"/>
      <c r="D358" s="103" t="n"/>
      <c r="E358" s="103" t="n"/>
    </row>
    <row outlineLevel="0" r="359">
      <c r="A359" s="103" t="n"/>
      <c r="B359" s="222" t="n"/>
      <c r="C359" s="103" t="n"/>
      <c r="D359" s="103" t="n"/>
      <c r="E359" s="103" t="n"/>
    </row>
    <row outlineLevel="0" r="360">
      <c r="A360" s="103" t="n"/>
      <c r="B360" s="222" t="n"/>
      <c r="C360" s="103" t="n"/>
      <c r="D360" s="103" t="n"/>
      <c r="E360" s="103" t="n"/>
    </row>
    <row outlineLevel="0" r="361">
      <c r="A361" s="103" t="n"/>
      <c r="B361" s="222" t="n"/>
      <c r="C361" s="103" t="n"/>
      <c r="D361" s="103" t="n"/>
      <c r="E361" s="103" t="n"/>
    </row>
    <row outlineLevel="0" r="362">
      <c r="A362" s="103" t="n"/>
      <c r="B362" s="222" t="n"/>
      <c r="C362" s="103" t="n"/>
      <c r="D362" s="103" t="n"/>
      <c r="E362" s="103" t="n"/>
    </row>
    <row outlineLevel="0" r="363">
      <c r="A363" s="103" t="n"/>
      <c r="B363" s="222" t="n"/>
      <c r="C363" s="103" t="n"/>
      <c r="D363" s="103" t="n"/>
      <c r="E363" s="103" t="n"/>
    </row>
    <row outlineLevel="0" r="364">
      <c r="A364" s="103" t="n"/>
      <c r="B364" s="222" t="n"/>
      <c r="C364" s="103" t="n"/>
      <c r="D364" s="103" t="n"/>
      <c r="E364" s="103" t="n"/>
    </row>
    <row outlineLevel="0" r="365">
      <c r="A365" s="103" t="n"/>
      <c r="B365" s="222" t="n"/>
      <c r="C365" s="103" t="n"/>
      <c r="D365" s="103" t="n"/>
      <c r="E365" s="103" t="n"/>
    </row>
    <row outlineLevel="0" r="366">
      <c r="A366" s="103" t="n"/>
      <c r="B366" s="222" t="n"/>
      <c r="C366" s="103" t="n"/>
      <c r="D366" s="103" t="n"/>
      <c r="E366" s="103" t="n"/>
    </row>
    <row outlineLevel="0" r="367">
      <c r="A367" s="103" t="n"/>
      <c r="B367" s="222" t="n"/>
      <c r="C367" s="103" t="n"/>
      <c r="D367" s="103" t="n"/>
      <c r="E367" s="103" t="n"/>
    </row>
    <row outlineLevel="0" r="368">
      <c r="A368" s="103" t="n"/>
      <c r="B368" s="222" t="n"/>
      <c r="C368" s="103" t="n"/>
      <c r="D368" s="103" t="n"/>
      <c r="E368" s="103" t="n"/>
    </row>
    <row outlineLevel="0" r="369">
      <c r="A369" s="103" t="n"/>
      <c r="B369" s="222" t="n"/>
      <c r="C369" s="103" t="n"/>
      <c r="D369" s="103" t="n"/>
      <c r="E369" s="103" t="n"/>
    </row>
    <row outlineLevel="0" r="370">
      <c r="A370" s="103" t="n"/>
      <c r="B370" s="222" t="n"/>
      <c r="C370" s="103" t="n"/>
      <c r="D370" s="103" t="n"/>
      <c r="E370" s="103" t="n"/>
    </row>
    <row outlineLevel="0" r="371">
      <c r="A371" s="103" t="n"/>
      <c r="B371" s="222" t="n"/>
      <c r="C371" s="103" t="n"/>
      <c r="D371" s="103" t="n"/>
      <c r="E371" s="103" t="n"/>
    </row>
    <row outlineLevel="0" r="372">
      <c r="A372" s="103" t="n"/>
      <c r="B372" s="222" t="n"/>
      <c r="C372" s="103" t="n"/>
      <c r="D372" s="103" t="n"/>
      <c r="E372" s="103" t="n"/>
    </row>
    <row outlineLevel="0" r="373">
      <c r="A373" s="103" t="n"/>
      <c r="B373" s="222" t="n"/>
      <c r="C373" s="103" t="n"/>
      <c r="D373" s="103" t="n"/>
      <c r="E373" s="103" t="n"/>
    </row>
    <row outlineLevel="0" r="374">
      <c r="A374" s="103" t="n"/>
      <c r="B374" s="222" t="n"/>
      <c r="C374" s="103" t="n"/>
      <c r="D374" s="103" t="n"/>
      <c r="E374" s="103" t="n"/>
    </row>
    <row outlineLevel="0" r="375">
      <c r="A375" s="103" t="n"/>
      <c r="B375" s="222" t="n"/>
      <c r="C375" s="103" t="n"/>
      <c r="D375" s="103" t="n"/>
      <c r="E375" s="103" t="n"/>
    </row>
    <row outlineLevel="0" r="376">
      <c r="A376" s="103" t="n"/>
      <c r="B376" s="222" t="n"/>
      <c r="C376" s="103" t="n"/>
      <c r="D376" s="103" t="n"/>
      <c r="E376" s="103" t="n"/>
    </row>
    <row outlineLevel="0" r="377">
      <c r="A377" s="103" t="n"/>
      <c r="B377" s="222" t="n"/>
      <c r="C377" s="103" t="n"/>
      <c r="D377" s="103" t="n"/>
      <c r="E377" s="103" t="n"/>
    </row>
    <row outlineLevel="0" r="378">
      <c r="A378" s="103" t="n"/>
      <c r="B378" s="222" t="n"/>
      <c r="C378" s="103" t="n"/>
      <c r="D378" s="103" t="n"/>
      <c r="E378" s="103" t="n"/>
    </row>
    <row outlineLevel="0" r="379">
      <c r="A379" s="103" t="n"/>
      <c r="B379" s="222" t="n"/>
      <c r="C379" s="103" t="n"/>
      <c r="D379" s="103" t="n"/>
      <c r="E379" s="103" t="n"/>
    </row>
    <row outlineLevel="0" r="380">
      <c r="A380" s="103" t="n"/>
      <c r="B380" s="222" t="n"/>
      <c r="C380" s="103" t="n"/>
      <c r="D380" s="103" t="n"/>
      <c r="E380" s="103" t="n"/>
    </row>
    <row outlineLevel="0" r="381">
      <c r="A381" s="103" t="n"/>
      <c r="B381" s="222" t="n"/>
      <c r="C381" s="103" t="n"/>
      <c r="D381" s="103" t="n"/>
      <c r="E381" s="103" t="n"/>
    </row>
    <row outlineLevel="0" r="382">
      <c r="A382" s="103" t="n"/>
      <c r="B382" s="222" t="n"/>
      <c r="C382" s="103" t="n"/>
      <c r="D382" s="103" t="n"/>
      <c r="E382" s="103" t="n"/>
    </row>
    <row outlineLevel="0" r="383">
      <c r="A383" s="103" t="n"/>
      <c r="B383" s="222" t="n"/>
      <c r="C383" s="103" t="n"/>
      <c r="D383" s="103" t="n"/>
      <c r="E383" s="103" t="n"/>
    </row>
    <row outlineLevel="0" r="384">
      <c r="A384" s="103" t="n"/>
      <c r="B384" s="222" t="n"/>
      <c r="C384" s="103" t="n"/>
      <c r="D384" s="103" t="n"/>
      <c r="E384" s="103" t="n"/>
    </row>
    <row outlineLevel="0" r="385">
      <c r="A385" s="103" t="n"/>
      <c r="B385" s="222" t="n"/>
      <c r="C385" s="103" t="n"/>
      <c r="D385" s="103" t="n"/>
      <c r="E385" s="103" t="n"/>
    </row>
    <row outlineLevel="0" r="386">
      <c r="A386" s="103" t="n"/>
      <c r="B386" s="222" t="n"/>
      <c r="C386" s="103" t="n"/>
      <c r="D386" s="103" t="n"/>
      <c r="E386" s="103" t="n"/>
    </row>
    <row outlineLevel="0" r="387">
      <c r="A387" s="103" t="n"/>
      <c r="B387" s="222" t="n"/>
      <c r="C387" s="103" t="n"/>
      <c r="D387" s="103" t="n"/>
      <c r="E387" s="103" t="n"/>
    </row>
    <row outlineLevel="0" r="388">
      <c r="A388" s="103" t="n"/>
      <c r="B388" s="222" t="n"/>
      <c r="C388" s="103" t="n"/>
      <c r="D388" s="103" t="n"/>
      <c r="E388" s="103" t="n"/>
    </row>
    <row outlineLevel="0" r="389">
      <c r="A389" s="103" t="n"/>
      <c r="B389" s="222" t="n"/>
      <c r="C389" s="103" t="n"/>
      <c r="D389" s="103" t="n"/>
      <c r="E389" s="103" t="n"/>
    </row>
    <row outlineLevel="0" r="390">
      <c r="A390" s="103" t="n"/>
      <c r="B390" s="222" t="n"/>
      <c r="C390" s="103" t="n"/>
      <c r="D390" s="103" t="n"/>
      <c r="E390" s="103" t="n"/>
    </row>
    <row outlineLevel="0" r="391">
      <c r="A391" s="103" t="n"/>
      <c r="B391" s="222" t="n"/>
      <c r="C391" s="103" t="n"/>
      <c r="D391" s="103" t="n"/>
      <c r="E391" s="103" t="n"/>
    </row>
    <row outlineLevel="0" r="392">
      <c r="A392" s="103" t="n"/>
      <c r="B392" s="222" t="n"/>
      <c r="C392" s="103" t="n"/>
      <c r="D392" s="103" t="n"/>
      <c r="E392" s="103" t="n"/>
    </row>
    <row outlineLevel="0" r="393">
      <c r="A393" s="103" t="n"/>
      <c r="B393" s="222" t="n"/>
      <c r="C393" s="103" t="n"/>
      <c r="D393" s="103" t="n"/>
      <c r="E393" s="103" t="n"/>
    </row>
    <row outlineLevel="0" r="394">
      <c r="A394" s="103" t="n"/>
      <c r="B394" s="222" t="n"/>
      <c r="C394" s="103" t="n"/>
      <c r="D394" s="103" t="n"/>
      <c r="E394" s="103" t="n"/>
    </row>
    <row outlineLevel="0" r="395">
      <c r="A395" s="103" t="n"/>
      <c r="B395" s="222" t="n"/>
      <c r="C395" s="103" t="n"/>
      <c r="D395" s="103" t="n"/>
      <c r="E395" s="103" t="n"/>
    </row>
    <row outlineLevel="0" r="396">
      <c r="A396" s="103" t="n"/>
      <c r="B396" s="222" t="n"/>
      <c r="C396" s="103" t="n"/>
      <c r="D396" s="103" t="n"/>
      <c r="E396" s="103" t="n"/>
    </row>
    <row outlineLevel="0" r="397">
      <c r="A397" s="103" t="n"/>
      <c r="B397" s="222" t="n"/>
      <c r="C397" s="103" t="n"/>
      <c r="D397" s="103" t="n"/>
      <c r="E397" s="103" t="n"/>
    </row>
    <row outlineLevel="0" r="398">
      <c r="A398" s="103" t="n"/>
      <c r="B398" s="222" t="n"/>
      <c r="C398" s="103" t="n"/>
      <c r="D398" s="103" t="n"/>
      <c r="E398" s="103" t="n"/>
    </row>
    <row outlineLevel="0" r="399">
      <c r="A399" s="103" t="n"/>
      <c r="B399" s="222" t="n"/>
      <c r="C399" s="103" t="n"/>
      <c r="D399" s="103" t="n"/>
      <c r="E399" s="103" t="n"/>
    </row>
    <row outlineLevel="0" r="400">
      <c r="A400" s="103" t="n"/>
      <c r="B400" s="222" t="n"/>
      <c r="C400" s="103" t="n"/>
      <c r="D400" s="103" t="n"/>
      <c r="E400" s="103" t="n"/>
    </row>
    <row outlineLevel="0" r="401">
      <c r="A401" s="103" t="n"/>
      <c r="B401" s="222" t="n"/>
      <c r="C401" s="103" t="n"/>
      <c r="D401" s="103" t="n"/>
      <c r="E401" s="103" t="n"/>
    </row>
    <row outlineLevel="0" r="402">
      <c r="A402" s="103" t="n"/>
      <c r="B402" s="222" t="n"/>
      <c r="C402" s="103" t="n"/>
      <c r="D402" s="103" t="n"/>
      <c r="E402" s="103" t="n"/>
    </row>
    <row outlineLevel="0" r="403">
      <c r="A403" s="103" t="n"/>
      <c r="B403" s="222" t="n"/>
      <c r="C403" s="103" t="n"/>
      <c r="D403" s="103" t="n"/>
      <c r="E403" s="103" t="n"/>
    </row>
    <row outlineLevel="0" r="404">
      <c r="A404" s="103" t="n"/>
      <c r="B404" s="222" t="n"/>
      <c r="C404" s="103" t="n"/>
      <c r="D404" s="103" t="n"/>
      <c r="E404" s="103" t="n"/>
    </row>
    <row outlineLevel="0" r="405">
      <c r="A405" s="103" t="n"/>
      <c r="B405" s="222" t="n"/>
      <c r="C405" s="103" t="n"/>
      <c r="D405" s="103" t="n"/>
      <c r="E405" s="103" t="n"/>
    </row>
    <row outlineLevel="0" r="406">
      <c r="A406" s="103" t="n"/>
      <c r="B406" s="222" t="n"/>
      <c r="C406" s="103" t="n"/>
      <c r="D406" s="103" t="n"/>
      <c r="E406" s="103" t="n"/>
    </row>
    <row outlineLevel="0" r="407">
      <c r="A407" s="103" t="n"/>
      <c r="B407" s="222" t="n"/>
      <c r="C407" s="103" t="n"/>
      <c r="D407" s="103" t="n"/>
      <c r="E407" s="103" t="n"/>
    </row>
    <row outlineLevel="0" r="408">
      <c r="A408" s="103" t="n"/>
      <c r="B408" s="222" t="n"/>
      <c r="C408" s="103" t="n"/>
      <c r="D408" s="103" t="n"/>
      <c r="E408" s="103" t="n"/>
    </row>
    <row outlineLevel="0" r="409">
      <c r="A409" s="103" t="n"/>
      <c r="B409" s="222" t="n"/>
      <c r="C409" s="103" t="n"/>
      <c r="D409" s="103" t="n"/>
      <c r="E409" s="103" t="n"/>
    </row>
    <row outlineLevel="0" r="410">
      <c r="A410" s="103" t="n"/>
      <c r="B410" s="222" t="n"/>
      <c r="C410" s="103" t="n"/>
      <c r="D410" s="103" t="n"/>
      <c r="E410" s="103" t="n"/>
    </row>
    <row outlineLevel="0" r="411">
      <c r="A411" s="103" t="n"/>
      <c r="B411" s="222" t="n"/>
      <c r="C411" s="103" t="n"/>
      <c r="D411" s="103" t="n"/>
      <c r="E411" s="103" t="n"/>
    </row>
    <row outlineLevel="0" r="412">
      <c r="A412" s="103" t="n"/>
      <c r="B412" s="222" t="n"/>
      <c r="C412" s="103" t="n"/>
      <c r="D412" s="103" t="n"/>
      <c r="E412" s="103" t="n"/>
    </row>
    <row outlineLevel="0" r="413">
      <c r="A413" s="103" t="n"/>
      <c r="B413" s="222" t="n"/>
      <c r="C413" s="103" t="n"/>
      <c r="D413" s="103" t="n"/>
      <c r="E413" s="103" t="n"/>
    </row>
    <row outlineLevel="0" r="414">
      <c r="A414" s="103" t="n"/>
      <c r="B414" s="222" t="n"/>
      <c r="C414" s="103" t="n"/>
      <c r="D414" s="103" t="n"/>
      <c r="E414" s="103" t="n"/>
    </row>
    <row outlineLevel="0" r="415">
      <c r="A415" s="103" t="n"/>
      <c r="B415" s="222" t="n"/>
      <c r="C415" s="103" t="n"/>
      <c r="D415" s="103" t="n"/>
      <c r="E415" s="103" t="n"/>
    </row>
    <row outlineLevel="0" r="416">
      <c r="A416" s="103" t="n"/>
      <c r="B416" s="222" t="n"/>
      <c r="C416" s="103" t="n"/>
      <c r="D416" s="103" t="n"/>
      <c r="E416" s="103" t="n"/>
    </row>
    <row outlineLevel="0" r="417">
      <c r="A417" s="103" t="n"/>
      <c r="B417" s="222" t="n"/>
      <c r="C417" s="103" t="n"/>
      <c r="D417" s="103" t="n"/>
      <c r="E417" s="103" t="n"/>
    </row>
    <row outlineLevel="0" r="418">
      <c r="A418" s="103" t="n"/>
      <c r="B418" s="222" t="n"/>
      <c r="C418" s="103" t="n"/>
      <c r="D418" s="103" t="n"/>
      <c r="E418" s="103" t="n"/>
    </row>
    <row outlineLevel="0" r="419">
      <c r="A419" s="103" t="n"/>
      <c r="B419" s="222" t="n"/>
      <c r="C419" s="103" t="n"/>
      <c r="D419" s="103" t="n"/>
      <c r="E419" s="103" t="n"/>
    </row>
    <row outlineLevel="0" r="420">
      <c r="A420" s="103" t="n"/>
      <c r="B420" s="222" t="n"/>
      <c r="C420" s="103" t="n"/>
      <c r="D420" s="103" t="n"/>
      <c r="E420" s="103" t="n"/>
    </row>
    <row outlineLevel="0" r="421">
      <c r="A421" s="103" t="n"/>
      <c r="B421" s="222" t="n"/>
      <c r="C421" s="103" t="n"/>
      <c r="D421" s="103" t="n"/>
      <c r="E421" s="103" t="n"/>
    </row>
    <row outlineLevel="0" r="422">
      <c r="A422" s="103" t="n"/>
      <c r="B422" s="222" t="n"/>
      <c r="C422" s="103" t="n"/>
      <c r="D422" s="103" t="n"/>
      <c r="E422" s="103" t="n"/>
    </row>
    <row outlineLevel="0" r="423">
      <c r="A423" s="103" t="n"/>
      <c r="B423" s="222" t="n"/>
      <c r="C423" s="103" t="n"/>
      <c r="D423" s="103" t="n"/>
      <c r="E423" s="103" t="n"/>
    </row>
    <row outlineLevel="0" r="424">
      <c r="A424" s="103" t="n"/>
      <c r="B424" s="222" t="n"/>
      <c r="C424" s="103" t="n"/>
      <c r="D424" s="103" t="n"/>
      <c r="E424" s="103" t="n"/>
    </row>
    <row outlineLevel="0" r="425">
      <c r="A425" s="103" t="n"/>
      <c r="B425" s="222" t="n"/>
      <c r="C425" s="103" t="n"/>
      <c r="D425" s="103" t="n"/>
      <c r="E425" s="103" t="n"/>
    </row>
    <row outlineLevel="0" r="426">
      <c r="A426" s="103" t="n"/>
      <c r="B426" s="222" t="n"/>
      <c r="C426" s="103" t="n"/>
      <c r="D426" s="103" t="n"/>
      <c r="E426" s="103" t="n"/>
    </row>
    <row outlineLevel="0" r="427">
      <c r="A427" s="103" t="n"/>
      <c r="B427" s="222" t="n"/>
      <c r="C427" s="103" t="n"/>
      <c r="D427" s="103" t="n"/>
      <c r="E427" s="103" t="n"/>
    </row>
    <row outlineLevel="0" r="428">
      <c r="A428" s="103" t="n"/>
      <c r="B428" s="222" t="n"/>
      <c r="C428" s="103" t="n"/>
      <c r="D428" s="103" t="n"/>
      <c r="E428" s="103" t="n"/>
    </row>
    <row outlineLevel="0" r="429">
      <c r="A429" s="103" t="n"/>
      <c r="B429" s="222" t="n"/>
      <c r="C429" s="103" t="n"/>
      <c r="D429" s="103" t="n"/>
      <c r="E429" s="103" t="n"/>
    </row>
    <row outlineLevel="0" r="430">
      <c r="A430" s="103" t="n"/>
      <c r="B430" s="222" t="n"/>
      <c r="C430" s="103" t="n"/>
      <c r="D430" s="103" t="n"/>
      <c r="E430" s="103" t="n"/>
    </row>
    <row outlineLevel="0" r="431">
      <c r="A431" s="103" t="n"/>
      <c r="B431" s="222" t="n"/>
      <c r="C431" s="103" t="n"/>
      <c r="D431" s="103" t="n"/>
      <c r="E431" s="103" t="n"/>
    </row>
    <row outlineLevel="0" r="432">
      <c r="A432" s="103" t="n"/>
      <c r="B432" s="222" t="n"/>
      <c r="C432" s="103" t="n"/>
      <c r="D432" s="103" t="n"/>
      <c r="E432" s="103" t="n"/>
    </row>
    <row outlineLevel="0" r="433">
      <c r="A433" s="103" t="n"/>
      <c r="B433" s="222" t="n"/>
      <c r="C433" s="103" t="n"/>
      <c r="D433" s="103" t="n"/>
      <c r="E433" s="103" t="n"/>
    </row>
    <row outlineLevel="0" r="434">
      <c r="A434" s="103" t="n"/>
      <c r="B434" s="222" t="n"/>
      <c r="C434" s="103" t="n"/>
      <c r="D434" s="103" t="n"/>
      <c r="E434" s="103" t="n"/>
    </row>
    <row outlineLevel="0" r="435">
      <c r="A435" s="103" t="n"/>
      <c r="B435" s="222" t="n"/>
      <c r="C435" s="103" t="n"/>
      <c r="D435" s="103" t="n"/>
      <c r="E435" s="103" t="n"/>
    </row>
    <row outlineLevel="0" r="436">
      <c r="A436" s="103" t="n"/>
      <c r="B436" s="222" t="n"/>
      <c r="C436" s="103" t="n"/>
      <c r="D436" s="103" t="n"/>
      <c r="E436" s="103" t="n"/>
    </row>
    <row outlineLevel="0" r="437">
      <c r="A437" s="103" t="n"/>
      <c r="B437" s="222" t="n"/>
      <c r="C437" s="103" t="n"/>
      <c r="D437" s="103" t="n"/>
      <c r="E437" s="103" t="n"/>
    </row>
    <row outlineLevel="0" r="438">
      <c r="A438" s="103" t="n"/>
      <c r="B438" s="222" t="n"/>
      <c r="C438" s="103" t="n"/>
      <c r="D438" s="103" t="n"/>
      <c r="E438" s="103" t="n"/>
    </row>
    <row outlineLevel="0" r="439">
      <c r="A439" s="103" t="n"/>
      <c r="B439" s="222" t="n"/>
      <c r="C439" s="103" t="n"/>
      <c r="D439" s="103" t="n"/>
      <c r="E439" s="103" t="n"/>
    </row>
    <row outlineLevel="0" r="440">
      <c r="A440" s="103" t="n"/>
      <c r="B440" s="222" t="n"/>
      <c r="C440" s="103" t="n"/>
      <c r="D440" s="103" t="n"/>
      <c r="E440" s="103" t="n"/>
    </row>
    <row outlineLevel="0" r="441">
      <c r="A441" s="103" t="n"/>
      <c r="B441" s="222" t="n"/>
      <c r="C441" s="103" t="n"/>
      <c r="D441" s="103" t="n"/>
      <c r="E441" s="103" t="n"/>
    </row>
    <row outlineLevel="0" r="442">
      <c r="A442" s="103" t="n"/>
      <c r="B442" s="222" t="n"/>
      <c r="C442" s="103" t="n"/>
      <c r="D442" s="103" t="n"/>
      <c r="E442" s="103" t="n"/>
    </row>
    <row outlineLevel="0" r="443">
      <c r="A443" s="103" t="n"/>
      <c r="B443" s="222" t="n"/>
      <c r="C443" s="103" t="n"/>
      <c r="D443" s="103" t="n"/>
      <c r="E443" s="103" t="n"/>
    </row>
    <row outlineLevel="0" r="444">
      <c r="A444" s="103" t="n"/>
      <c r="B444" s="222" t="n"/>
      <c r="C444" s="103" t="n"/>
      <c r="D444" s="103" t="n"/>
      <c r="E444" s="103" t="n"/>
    </row>
    <row outlineLevel="0" r="445">
      <c r="A445" s="103" t="n"/>
      <c r="B445" s="222" t="n"/>
      <c r="C445" s="103" t="n"/>
      <c r="D445" s="103" t="n"/>
      <c r="E445" s="103" t="n"/>
    </row>
    <row outlineLevel="0" r="446">
      <c r="A446" s="103" t="n"/>
      <c r="B446" s="222" t="n"/>
      <c r="C446" s="103" t="n"/>
      <c r="D446" s="103" t="n"/>
      <c r="E446" s="103" t="n"/>
    </row>
    <row outlineLevel="0" r="447">
      <c r="A447" s="103" t="n"/>
      <c r="B447" s="222" t="n"/>
      <c r="C447" s="103" t="n"/>
      <c r="D447" s="103" t="n"/>
      <c r="E447" s="103" t="n"/>
    </row>
    <row outlineLevel="0" r="448">
      <c r="A448" s="103" t="n"/>
      <c r="B448" s="222" t="n"/>
      <c r="C448" s="103" t="n"/>
      <c r="D448" s="103" t="n"/>
      <c r="E448" s="103" t="n"/>
    </row>
    <row outlineLevel="0" r="449">
      <c r="A449" s="103" t="n"/>
      <c r="B449" s="222" t="n"/>
      <c r="C449" s="103" t="n"/>
      <c r="D449" s="103" t="n"/>
      <c r="E449" s="103" t="n"/>
    </row>
    <row outlineLevel="0" r="450">
      <c r="A450" s="103" t="n"/>
      <c r="B450" s="222" t="n"/>
      <c r="C450" s="103" t="n"/>
      <c r="D450" s="103" t="n"/>
      <c r="E450" s="103" t="n"/>
    </row>
    <row outlineLevel="0" r="451">
      <c r="A451" s="103" t="n"/>
      <c r="B451" s="222" t="n"/>
      <c r="C451" s="103" t="n"/>
      <c r="D451" s="103" t="n"/>
      <c r="E451" s="103" t="n"/>
    </row>
    <row outlineLevel="0" r="452">
      <c r="A452" s="103" t="n"/>
      <c r="B452" s="222" t="n"/>
      <c r="C452" s="103" t="n"/>
      <c r="D452" s="103" t="n"/>
      <c r="E452" s="103" t="n"/>
    </row>
    <row outlineLevel="0" r="453">
      <c r="A453" s="103" t="n"/>
      <c r="B453" s="222" t="n"/>
      <c r="C453" s="103" t="n"/>
      <c r="D453" s="103" t="n"/>
      <c r="E453" s="103" t="n"/>
    </row>
    <row outlineLevel="0" r="454">
      <c r="A454" s="103" t="n"/>
      <c r="B454" s="222" t="n"/>
      <c r="C454" s="103" t="n"/>
      <c r="D454" s="103" t="n"/>
      <c r="E454" s="103" t="n"/>
    </row>
    <row outlineLevel="0" r="455">
      <c r="A455" s="103" t="n"/>
      <c r="B455" s="222" t="n"/>
      <c r="C455" s="103" t="n"/>
      <c r="D455" s="103" t="n"/>
      <c r="E455" s="103" t="n"/>
    </row>
    <row outlineLevel="0" r="456">
      <c r="A456" s="103" t="n"/>
      <c r="B456" s="222" t="n"/>
      <c r="C456" s="103" t="n"/>
      <c r="D456" s="103" t="n"/>
      <c r="E456" s="103" t="n"/>
    </row>
    <row outlineLevel="0" r="457">
      <c r="A457" s="103" t="n"/>
      <c r="B457" s="222" t="n"/>
      <c r="C457" s="103" t="n"/>
      <c r="D457" s="103" t="n"/>
      <c r="E457" s="103" t="n"/>
    </row>
    <row outlineLevel="0" r="458">
      <c r="A458" s="103" t="n"/>
      <c r="B458" s="222" t="n"/>
      <c r="C458" s="103" t="n"/>
      <c r="D458" s="103" t="n"/>
      <c r="E458" s="103" t="n"/>
    </row>
    <row outlineLevel="0" r="459">
      <c r="A459" s="103" t="n"/>
      <c r="B459" s="222" t="n"/>
      <c r="C459" s="103" t="n"/>
      <c r="D459" s="103" t="n"/>
      <c r="E459" s="103" t="n"/>
    </row>
    <row outlineLevel="0" r="460">
      <c r="A460" s="103" t="n"/>
      <c r="B460" s="222" t="n"/>
      <c r="C460" s="103" t="n"/>
      <c r="D460" s="103" t="n"/>
      <c r="E460" s="103" t="n"/>
    </row>
    <row outlineLevel="0" r="461">
      <c r="A461" s="103" t="n"/>
      <c r="B461" s="222" t="n"/>
      <c r="C461" s="103" t="n"/>
      <c r="D461" s="103" t="n"/>
      <c r="E461" s="103" t="n"/>
    </row>
    <row outlineLevel="0" r="462">
      <c r="A462" s="103" t="n"/>
      <c r="B462" s="222" t="n"/>
      <c r="C462" s="103" t="n"/>
      <c r="D462" s="103" t="n"/>
      <c r="E462" s="103" t="n"/>
    </row>
    <row outlineLevel="0" r="463">
      <c r="A463" s="103" t="n"/>
      <c r="B463" s="222" t="n"/>
      <c r="C463" s="103" t="n"/>
      <c r="D463" s="103" t="n"/>
      <c r="E463" s="103" t="n"/>
    </row>
    <row outlineLevel="0" r="464">
      <c r="A464" s="103" t="n"/>
      <c r="B464" s="222" t="n"/>
      <c r="C464" s="103" t="n"/>
      <c r="D464" s="103" t="n"/>
      <c r="E464" s="103" t="n"/>
    </row>
    <row outlineLevel="0" r="465">
      <c r="A465" s="103" t="n"/>
      <c r="B465" s="222" t="n"/>
      <c r="C465" s="103" t="n"/>
      <c r="D465" s="103" t="n"/>
      <c r="E465" s="103" t="n"/>
    </row>
    <row outlineLevel="0" r="466">
      <c r="A466" s="103" t="n"/>
      <c r="B466" s="222" t="n"/>
      <c r="C466" s="103" t="n"/>
      <c r="D466" s="103" t="n"/>
      <c r="E466" s="103" t="n"/>
    </row>
    <row outlineLevel="0" r="467">
      <c r="A467" s="103" t="n"/>
      <c r="B467" s="222" t="n"/>
      <c r="C467" s="103" t="n"/>
      <c r="D467" s="103" t="n"/>
      <c r="E467" s="103" t="n"/>
    </row>
    <row outlineLevel="0" r="468">
      <c r="A468" s="103" t="n"/>
      <c r="B468" s="222" t="n"/>
      <c r="C468" s="103" t="n"/>
      <c r="D468" s="103" t="n"/>
      <c r="E468" s="103" t="n"/>
    </row>
    <row outlineLevel="0" r="469">
      <c r="A469" s="103" t="n"/>
      <c r="B469" s="222" t="n"/>
      <c r="C469" s="103" t="n"/>
      <c r="D469" s="103" t="n"/>
      <c r="E469" s="103" t="n"/>
    </row>
    <row outlineLevel="0" r="470">
      <c r="A470" s="103" t="n"/>
      <c r="B470" s="222" t="n"/>
      <c r="C470" s="103" t="n"/>
      <c r="D470" s="103" t="n"/>
      <c r="E470" s="103" t="n"/>
    </row>
    <row outlineLevel="0" r="471">
      <c r="A471" s="103" t="n"/>
      <c r="B471" s="222" t="n"/>
      <c r="C471" s="103" t="n"/>
      <c r="D471" s="103" t="n"/>
      <c r="E471" s="103" t="n"/>
    </row>
    <row outlineLevel="0" r="472">
      <c r="A472" s="103" t="n"/>
      <c r="B472" s="222" t="n"/>
      <c r="C472" s="103" t="n"/>
      <c r="D472" s="103" t="n"/>
      <c r="E472" s="103" t="n"/>
    </row>
    <row outlineLevel="0" r="473">
      <c r="A473" s="103" t="n"/>
      <c r="B473" s="222" t="n"/>
      <c r="C473" s="103" t="n"/>
      <c r="D473" s="103" t="n"/>
      <c r="E473" s="103" t="n"/>
    </row>
    <row outlineLevel="0" r="474">
      <c r="A474" s="103" t="n"/>
      <c r="B474" s="222" t="n"/>
      <c r="C474" s="103" t="n"/>
      <c r="D474" s="103" t="n"/>
      <c r="E474" s="103" t="n"/>
    </row>
    <row outlineLevel="0" r="475">
      <c r="A475" s="103" t="n"/>
      <c r="B475" s="222" t="n"/>
      <c r="C475" s="103" t="n"/>
      <c r="D475" s="103" t="n"/>
      <c r="E475" s="103" t="n"/>
    </row>
    <row outlineLevel="0" r="476">
      <c r="A476" s="103" t="n"/>
      <c r="B476" s="222" t="n"/>
      <c r="C476" s="103" t="n"/>
      <c r="D476" s="103" t="n"/>
      <c r="E476" s="103" t="n"/>
    </row>
    <row outlineLevel="0" r="477">
      <c r="A477" s="103" t="n"/>
      <c r="B477" s="222" t="n"/>
      <c r="C477" s="103" t="n"/>
      <c r="D477" s="103" t="n"/>
      <c r="E477" s="103" t="n"/>
    </row>
    <row outlineLevel="0" r="478">
      <c r="A478" s="103" t="n"/>
      <c r="B478" s="222" t="n"/>
      <c r="C478" s="103" t="n"/>
      <c r="D478" s="103" t="n"/>
      <c r="E478" s="103" t="n"/>
    </row>
    <row outlineLevel="0" r="479">
      <c r="A479" s="103" t="n"/>
      <c r="B479" s="222" t="n"/>
      <c r="C479" s="103" t="n"/>
      <c r="D479" s="103" t="n"/>
      <c r="E479" s="103" t="n"/>
    </row>
    <row outlineLevel="0" r="480">
      <c r="A480" s="103" t="n"/>
      <c r="B480" s="222" t="n"/>
      <c r="C480" s="103" t="n"/>
      <c r="D480" s="103" t="n"/>
      <c r="E480" s="103" t="n"/>
    </row>
    <row outlineLevel="0" r="481">
      <c r="A481" s="103" t="n"/>
      <c r="B481" s="222" t="n"/>
      <c r="C481" s="103" t="n"/>
      <c r="D481" s="103" t="n"/>
      <c r="E481" s="103" t="n"/>
    </row>
    <row outlineLevel="0" r="482">
      <c r="A482" s="103" t="n"/>
      <c r="B482" s="222" t="n"/>
      <c r="C482" s="103" t="n"/>
      <c r="D482" s="103" t="n"/>
      <c r="E482" s="103" t="n"/>
    </row>
    <row outlineLevel="0" r="483">
      <c r="A483" s="103" t="n"/>
      <c r="B483" s="222" t="n"/>
      <c r="C483" s="103" t="n"/>
      <c r="D483" s="103" t="n"/>
      <c r="E483" s="103" t="n"/>
    </row>
    <row outlineLevel="0" r="484">
      <c r="A484" s="103" t="n"/>
      <c r="B484" s="222" t="n"/>
      <c r="C484" s="103" t="n"/>
      <c r="D484" s="103" t="n"/>
      <c r="E484" s="103" t="n"/>
    </row>
    <row outlineLevel="0" r="485">
      <c r="A485" s="103" t="n"/>
      <c r="B485" s="222" t="n"/>
      <c r="C485" s="103" t="n"/>
      <c r="D485" s="103" t="n"/>
      <c r="E485" s="103" t="n"/>
    </row>
    <row outlineLevel="0" r="486">
      <c r="A486" s="103" t="n"/>
      <c r="B486" s="222" t="n"/>
      <c r="C486" s="103" t="n"/>
      <c r="D486" s="103" t="n"/>
      <c r="E486" s="103" t="n"/>
    </row>
    <row outlineLevel="0" r="487">
      <c r="A487" s="103" t="n"/>
      <c r="B487" s="222" t="n"/>
      <c r="C487" s="103" t="n"/>
      <c r="D487" s="103" t="n"/>
      <c r="E487" s="103" t="n"/>
    </row>
    <row outlineLevel="0" r="488">
      <c r="A488" s="103" t="n"/>
      <c r="B488" s="222" t="n"/>
      <c r="C488" s="103" t="n"/>
      <c r="D488" s="103" t="n"/>
      <c r="E488" s="103" t="n"/>
    </row>
    <row outlineLevel="0" r="489">
      <c r="A489" s="103" t="n"/>
      <c r="B489" s="222" t="n"/>
      <c r="C489" s="103" t="n"/>
      <c r="D489" s="103" t="n"/>
      <c r="E489" s="103" t="n"/>
    </row>
    <row outlineLevel="0" r="490">
      <c r="A490" s="103" t="n"/>
      <c r="B490" s="222" t="n"/>
      <c r="C490" s="103" t="n"/>
      <c r="D490" s="103" t="n"/>
      <c r="E490" s="103" t="n"/>
    </row>
    <row outlineLevel="0" r="491">
      <c r="A491" s="103" t="n"/>
      <c r="B491" s="222" t="n"/>
      <c r="C491" s="103" t="n"/>
      <c r="D491" s="103" t="n"/>
      <c r="E491" s="103" t="n"/>
    </row>
    <row outlineLevel="0" r="492">
      <c r="A492" s="103" t="n"/>
      <c r="B492" s="222" t="n"/>
      <c r="C492" s="103" t="n"/>
      <c r="D492" s="103" t="n"/>
      <c r="E492" s="103" t="n"/>
    </row>
    <row outlineLevel="0" r="493">
      <c r="A493" s="103" t="n"/>
      <c r="B493" s="222" t="n"/>
      <c r="C493" s="103" t="n"/>
      <c r="D493" s="103" t="n"/>
      <c r="E493" s="103" t="n"/>
    </row>
    <row outlineLevel="0" r="494">
      <c r="A494" s="103" t="n"/>
      <c r="B494" s="222" t="n"/>
      <c r="C494" s="103" t="n"/>
      <c r="D494" s="103" t="n"/>
      <c r="E494" s="103" t="n"/>
    </row>
    <row outlineLevel="0" r="495">
      <c r="A495" s="103" t="n"/>
      <c r="B495" s="222" t="n"/>
      <c r="C495" s="103" t="n"/>
      <c r="D495" s="103" t="n"/>
      <c r="E495" s="103" t="n"/>
    </row>
    <row outlineLevel="0" r="496">
      <c r="A496" s="103" t="n"/>
      <c r="B496" s="222" t="n"/>
      <c r="C496" s="103" t="n"/>
      <c r="D496" s="103" t="n"/>
      <c r="E496" s="103" t="n"/>
    </row>
    <row outlineLevel="0" r="497">
      <c r="A497" s="103" t="n"/>
      <c r="B497" s="222" t="n"/>
      <c r="C497" s="103" t="n"/>
      <c r="D497" s="103" t="n"/>
      <c r="E497" s="103" t="n"/>
    </row>
    <row outlineLevel="0" r="498">
      <c r="A498" s="103" t="n"/>
      <c r="B498" s="222" t="n"/>
      <c r="C498" s="103" t="n"/>
      <c r="D498" s="103" t="n"/>
      <c r="E498" s="103" t="n"/>
    </row>
    <row outlineLevel="0" r="499">
      <c r="A499" s="103" t="n"/>
      <c r="B499" s="222" t="n"/>
      <c r="C499" s="103" t="n"/>
      <c r="D499" s="103" t="n"/>
      <c r="E499" s="103" t="n"/>
    </row>
    <row outlineLevel="0" r="500">
      <c r="A500" s="103" t="n"/>
      <c r="B500" s="222" t="n"/>
      <c r="C500" s="103" t="n"/>
      <c r="D500" s="103" t="n"/>
      <c r="E500" s="103" t="n"/>
    </row>
    <row outlineLevel="0" r="501">
      <c r="A501" s="103" t="n"/>
      <c r="B501" s="222" t="n"/>
      <c r="C501" s="103" t="n"/>
      <c r="D501" s="103" t="n"/>
      <c r="E501" s="103" t="n"/>
    </row>
    <row outlineLevel="0" r="502">
      <c r="A502" s="103" t="n"/>
      <c r="B502" s="222" t="n"/>
      <c r="C502" s="103" t="n"/>
      <c r="D502" s="103" t="n"/>
      <c r="E502" s="103" t="n"/>
    </row>
    <row outlineLevel="0" r="503">
      <c r="A503" s="103" t="n"/>
      <c r="B503" s="222" t="n"/>
      <c r="C503" s="103" t="n"/>
      <c r="D503" s="103" t="n"/>
      <c r="E503" s="103" t="n"/>
    </row>
    <row outlineLevel="0" r="504">
      <c r="A504" s="103" t="n"/>
      <c r="B504" s="222" t="n"/>
      <c r="C504" s="103" t="n"/>
      <c r="D504" s="103" t="n"/>
      <c r="E504" s="103" t="n"/>
    </row>
    <row outlineLevel="0" r="505">
      <c r="A505" s="103" t="n"/>
      <c r="B505" s="222" t="n"/>
      <c r="C505" s="103" t="n"/>
      <c r="D505" s="103" t="n"/>
      <c r="E505" s="103" t="n"/>
    </row>
    <row outlineLevel="0" r="506">
      <c r="A506" s="103" t="n"/>
      <c r="B506" s="222" t="n"/>
      <c r="C506" s="103" t="n"/>
      <c r="D506" s="103" t="n"/>
      <c r="E506" s="103" t="n"/>
    </row>
    <row outlineLevel="0" r="507">
      <c r="A507" s="103" t="n"/>
      <c r="B507" s="222" t="n"/>
      <c r="C507" s="103" t="n"/>
      <c r="D507" s="103" t="n"/>
      <c r="E507" s="103" t="n"/>
    </row>
    <row outlineLevel="0" r="508">
      <c r="A508" s="103" t="n"/>
      <c r="B508" s="222" t="n"/>
      <c r="C508" s="103" t="n"/>
      <c r="D508" s="103" t="n"/>
      <c r="E508" s="103" t="n"/>
    </row>
    <row outlineLevel="0" r="509">
      <c r="A509" s="103" t="n"/>
      <c r="B509" s="222" t="n"/>
      <c r="C509" s="103" t="n"/>
      <c r="D509" s="103" t="n"/>
      <c r="E509" s="103" t="n"/>
    </row>
    <row outlineLevel="0" r="510">
      <c r="A510" s="103" t="n"/>
      <c r="B510" s="222" t="n"/>
      <c r="C510" s="103" t="n"/>
      <c r="D510" s="103" t="n"/>
      <c r="E510" s="103" t="n"/>
    </row>
    <row outlineLevel="0" r="511">
      <c r="A511" s="103" t="n"/>
      <c r="B511" s="222" t="n"/>
      <c r="C511" s="103" t="n"/>
      <c r="D511" s="103" t="n"/>
      <c r="E511" s="103" t="n"/>
    </row>
    <row outlineLevel="0" r="512">
      <c r="A512" s="103" t="n"/>
      <c r="B512" s="222" t="n"/>
      <c r="C512" s="103" t="n"/>
      <c r="D512" s="103" t="n"/>
      <c r="E512" s="103" t="n"/>
    </row>
    <row outlineLevel="0" r="513">
      <c r="A513" s="103" t="n"/>
      <c r="B513" s="222" t="n"/>
      <c r="C513" s="103" t="n"/>
      <c r="D513" s="103" t="n"/>
      <c r="E513" s="103" t="n"/>
    </row>
    <row outlineLevel="0" r="514">
      <c r="A514" s="103" t="n"/>
      <c r="B514" s="222" t="n"/>
      <c r="C514" s="103" t="n"/>
      <c r="D514" s="103" t="n"/>
      <c r="E514" s="103" t="n"/>
    </row>
    <row outlineLevel="0" r="515">
      <c r="A515" s="103" t="n"/>
      <c r="B515" s="222" t="n"/>
      <c r="C515" s="103" t="n"/>
      <c r="D515" s="103" t="n"/>
      <c r="E515" s="103" t="n"/>
    </row>
    <row outlineLevel="0" r="516">
      <c r="A516" s="103" t="n"/>
      <c r="B516" s="222" t="n"/>
      <c r="C516" s="103" t="n"/>
      <c r="D516" s="103" t="n"/>
      <c r="E516" s="103" t="n"/>
    </row>
    <row outlineLevel="0" r="517">
      <c r="A517" s="103" t="n"/>
      <c r="B517" s="222" t="n"/>
      <c r="C517" s="103" t="n"/>
      <c r="D517" s="103" t="n"/>
      <c r="E517" s="103" t="n"/>
    </row>
    <row outlineLevel="0" r="518">
      <c r="A518" s="103" t="n"/>
      <c r="B518" s="222" t="n"/>
      <c r="C518" s="103" t="n"/>
      <c r="D518" s="103" t="n"/>
      <c r="E518" s="103" t="n"/>
    </row>
    <row outlineLevel="0" r="519">
      <c r="A519" s="103" t="n"/>
      <c r="B519" s="222" t="n"/>
      <c r="C519" s="103" t="n"/>
      <c r="D519" s="103" t="n"/>
      <c r="E519" s="103" t="n"/>
    </row>
    <row outlineLevel="0" r="520">
      <c r="A520" s="103" t="n"/>
      <c r="B520" s="222" t="n"/>
      <c r="C520" s="103" t="n"/>
      <c r="D520" s="103" t="n"/>
      <c r="E520" s="103" t="n"/>
    </row>
    <row outlineLevel="0" r="521">
      <c r="A521" s="103" t="n"/>
      <c r="B521" s="222" t="n"/>
      <c r="C521" s="103" t="n"/>
      <c r="D521" s="103" t="n"/>
      <c r="E521" s="103" t="n"/>
    </row>
    <row outlineLevel="0" r="522">
      <c r="A522" s="103" t="n"/>
      <c r="B522" s="222" t="n"/>
      <c r="C522" s="103" t="n"/>
      <c r="D522" s="103" t="n"/>
      <c r="E522" s="103" t="n"/>
    </row>
    <row outlineLevel="0" r="523">
      <c r="A523" s="103" t="n"/>
      <c r="B523" s="222" t="n"/>
      <c r="C523" s="103" t="n"/>
      <c r="D523" s="103" t="n"/>
      <c r="E523" s="103" t="n"/>
    </row>
    <row outlineLevel="0" r="524">
      <c r="A524" s="103" t="n"/>
      <c r="B524" s="222" t="n"/>
      <c r="C524" s="103" t="n"/>
      <c r="D524" s="103" t="n"/>
      <c r="E524" s="103" t="n"/>
    </row>
    <row outlineLevel="0" r="525">
      <c r="A525" s="103" t="n"/>
      <c r="B525" s="222" t="n"/>
      <c r="C525" s="103" t="n"/>
      <c r="D525" s="103" t="n"/>
      <c r="E525" s="103" t="n"/>
    </row>
    <row outlineLevel="0" r="526">
      <c r="A526" s="103" t="n"/>
      <c r="B526" s="222" t="n"/>
      <c r="C526" s="103" t="n"/>
      <c r="D526" s="103" t="n"/>
      <c r="E526" s="103" t="n"/>
    </row>
    <row outlineLevel="0" r="527">
      <c r="A527" s="103" t="n"/>
      <c r="B527" s="222" t="n"/>
      <c r="C527" s="103" t="n"/>
      <c r="D527" s="103" t="n"/>
      <c r="E527" s="103" t="n"/>
    </row>
    <row outlineLevel="0" r="528">
      <c r="A528" s="103" t="n"/>
      <c r="B528" s="222" t="n"/>
      <c r="C528" s="103" t="n"/>
      <c r="D528" s="103" t="n"/>
      <c r="E528" s="103" t="n"/>
    </row>
    <row outlineLevel="0" r="529">
      <c r="A529" s="103" t="n"/>
      <c r="B529" s="222" t="n"/>
      <c r="C529" s="103" t="n"/>
      <c r="D529" s="103" t="n"/>
      <c r="E529" s="103" t="n"/>
    </row>
    <row outlineLevel="0" r="530">
      <c r="A530" s="103" t="n"/>
      <c r="B530" s="222" t="n"/>
      <c r="C530" s="103" t="n"/>
      <c r="D530" s="103" t="n"/>
      <c r="E530" s="103" t="n"/>
    </row>
    <row outlineLevel="0" r="531">
      <c r="A531" s="103" t="n"/>
      <c r="B531" s="222" t="n"/>
      <c r="C531" s="103" t="n"/>
      <c r="D531" s="103" t="n"/>
      <c r="E531" s="103" t="n"/>
    </row>
    <row outlineLevel="0" r="532">
      <c r="A532" s="103" t="n"/>
      <c r="B532" s="222" t="n"/>
      <c r="C532" s="103" t="n"/>
      <c r="D532" s="103" t="n"/>
      <c r="E532" s="103" t="n"/>
    </row>
    <row outlineLevel="0" r="533">
      <c r="A533" s="103" t="n"/>
      <c r="B533" s="222" t="n"/>
      <c r="C533" s="103" t="n"/>
      <c r="D533" s="103" t="n"/>
      <c r="E533" s="103" t="n"/>
    </row>
    <row outlineLevel="0" r="534">
      <c r="A534" s="103" t="n"/>
      <c r="B534" s="222" t="n"/>
      <c r="C534" s="103" t="n"/>
      <c r="D534" s="103" t="n"/>
      <c r="E534" s="103" t="n"/>
    </row>
    <row outlineLevel="0" r="535">
      <c r="A535" s="103" t="n"/>
      <c r="B535" s="222" t="n"/>
      <c r="C535" s="103" t="n"/>
      <c r="D535" s="103" t="n"/>
      <c r="E535" s="103" t="n"/>
    </row>
    <row outlineLevel="0" r="536">
      <c r="A536" s="103" t="n"/>
      <c r="B536" s="222" t="n"/>
      <c r="C536" s="103" t="n"/>
      <c r="D536" s="103" t="n"/>
      <c r="E536" s="103" t="n"/>
    </row>
    <row outlineLevel="0" r="537">
      <c r="A537" s="103" t="n"/>
      <c r="B537" s="222" t="n"/>
      <c r="C537" s="103" t="n"/>
      <c r="D537" s="103" t="n"/>
      <c r="E537" s="103" t="n"/>
    </row>
    <row outlineLevel="0" r="538">
      <c r="A538" s="103" t="n"/>
      <c r="B538" s="222" t="n"/>
      <c r="C538" s="103" t="n"/>
      <c r="D538" s="103" t="n"/>
      <c r="E538" s="103" t="n"/>
    </row>
    <row outlineLevel="0" r="539">
      <c r="A539" s="103" t="n"/>
      <c r="B539" s="222" t="n"/>
      <c r="C539" s="103" t="n"/>
      <c r="D539" s="103" t="n"/>
      <c r="E539" s="103" t="n"/>
    </row>
    <row outlineLevel="0" r="540">
      <c r="A540" s="103" t="n"/>
      <c r="B540" s="222" t="n"/>
      <c r="C540" s="103" t="n"/>
      <c r="D540" s="103" t="n"/>
      <c r="E540" s="103" t="n"/>
    </row>
    <row outlineLevel="0" r="541">
      <c r="A541" s="103" t="n"/>
      <c r="B541" s="222" t="n"/>
      <c r="C541" s="103" t="n"/>
      <c r="D541" s="103" t="n"/>
      <c r="E541" s="103" t="n"/>
    </row>
    <row outlineLevel="0" r="542">
      <c r="A542" s="103" t="n"/>
      <c r="B542" s="222" t="n"/>
      <c r="C542" s="103" t="n"/>
      <c r="D542" s="103" t="n"/>
      <c r="E542" s="103" t="n"/>
    </row>
    <row outlineLevel="0" r="543">
      <c r="A543" s="103" t="n"/>
      <c r="B543" s="222" t="n"/>
      <c r="C543" s="103" t="n"/>
      <c r="D543" s="103" t="n"/>
      <c r="E543" s="103" t="n"/>
    </row>
    <row outlineLevel="0" r="544">
      <c r="A544" s="103" t="n"/>
      <c r="B544" s="222" t="n"/>
      <c r="C544" s="103" t="n"/>
      <c r="D544" s="103" t="n"/>
      <c r="E544" s="103" t="n"/>
    </row>
    <row outlineLevel="0" r="545">
      <c r="A545" s="103" t="n"/>
      <c r="B545" s="222" t="n"/>
      <c r="C545" s="103" t="n"/>
      <c r="D545" s="103" t="n"/>
      <c r="E545" s="103" t="n"/>
    </row>
    <row outlineLevel="0" r="546">
      <c r="A546" s="103" t="n"/>
      <c r="B546" s="222" t="n"/>
      <c r="C546" s="103" t="n"/>
      <c r="D546" s="103" t="n"/>
      <c r="E546" s="103" t="n"/>
    </row>
    <row outlineLevel="0" r="547">
      <c r="A547" s="103" t="n"/>
      <c r="B547" s="222" t="n"/>
      <c r="C547" s="103" t="n"/>
      <c r="D547" s="103" t="n"/>
      <c r="E547" s="103" t="n"/>
    </row>
    <row outlineLevel="0" r="548">
      <c r="A548" s="103" t="n"/>
      <c r="B548" s="222" t="n"/>
      <c r="C548" s="103" t="n"/>
      <c r="D548" s="103" t="n"/>
      <c r="E548" s="103" t="n"/>
    </row>
    <row outlineLevel="0" r="549">
      <c r="A549" s="103" t="n"/>
      <c r="B549" s="222" t="n"/>
      <c r="C549" s="103" t="n"/>
      <c r="D549" s="103" t="n"/>
      <c r="E549" s="103" t="n"/>
    </row>
    <row outlineLevel="0" r="550">
      <c r="A550" s="103" t="n"/>
      <c r="B550" s="222" t="n"/>
      <c r="C550" s="103" t="n"/>
      <c r="D550" s="103" t="n"/>
      <c r="E550" s="103" t="n"/>
    </row>
    <row outlineLevel="0" r="551">
      <c r="A551" s="103" t="n"/>
      <c r="B551" s="222" t="n"/>
      <c r="C551" s="103" t="n"/>
      <c r="D551" s="103" t="n"/>
      <c r="E551" s="103" t="n"/>
    </row>
    <row outlineLevel="0" r="552">
      <c r="A552" s="103" t="n"/>
      <c r="B552" s="222" t="n"/>
      <c r="C552" s="103" t="n"/>
      <c r="D552" s="103" t="n"/>
      <c r="E552" s="103" t="n"/>
    </row>
    <row outlineLevel="0" r="553">
      <c r="A553" s="103" t="n"/>
      <c r="B553" s="222" t="n"/>
      <c r="C553" s="103" t="n"/>
      <c r="D553" s="103" t="n"/>
      <c r="E553" s="103" t="n"/>
    </row>
    <row outlineLevel="0" r="554">
      <c r="A554" s="103" t="n"/>
      <c r="B554" s="222" t="n"/>
      <c r="C554" s="103" t="n"/>
      <c r="D554" s="103" t="n"/>
      <c r="E554" s="103" t="n"/>
    </row>
    <row outlineLevel="0" r="555">
      <c r="A555" s="103" t="n"/>
      <c r="B555" s="222" t="n"/>
      <c r="C555" s="103" t="n"/>
      <c r="D555" s="103" t="n"/>
      <c r="E555" s="103" t="n"/>
    </row>
    <row outlineLevel="0" r="556">
      <c r="A556" s="103" t="n"/>
      <c r="B556" s="222" t="n"/>
      <c r="C556" s="103" t="n"/>
      <c r="D556" s="103" t="n"/>
      <c r="E556" s="103" t="n"/>
    </row>
    <row outlineLevel="0" r="557">
      <c r="A557" s="103" t="n"/>
      <c r="B557" s="222" t="n"/>
      <c r="C557" s="103" t="n"/>
      <c r="D557" s="103" t="n"/>
      <c r="E557" s="103" t="n"/>
    </row>
    <row outlineLevel="0" r="558">
      <c r="A558" s="103" t="n"/>
      <c r="B558" s="222" t="n"/>
      <c r="C558" s="103" t="n"/>
      <c r="D558" s="103" t="n"/>
      <c r="E558" s="103" t="n"/>
    </row>
    <row outlineLevel="0" r="559">
      <c r="A559" s="103" t="n"/>
      <c r="B559" s="222" t="n"/>
      <c r="C559" s="103" t="n"/>
      <c r="D559" s="103" t="n"/>
      <c r="E559" s="103" t="n"/>
    </row>
    <row outlineLevel="0" r="560">
      <c r="A560" s="103" t="n"/>
      <c r="B560" s="222" t="n"/>
      <c r="C560" s="103" t="n"/>
      <c r="D560" s="103" t="n"/>
      <c r="E560" s="103" t="n"/>
    </row>
    <row outlineLevel="0" r="561">
      <c r="A561" s="103" t="n"/>
      <c r="B561" s="222" t="n"/>
      <c r="C561" s="103" t="n"/>
      <c r="D561" s="103" t="n"/>
      <c r="E561" s="103" t="n"/>
    </row>
    <row outlineLevel="0" r="562">
      <c r="A562" s="103" t="n"/>
      <c r="B562" s="222" t="n"/>
      <c r="C562" s="103" t="n"/>
      <c r="D562" s="103" t="n"/>
      <c r="E562" s="103" t="n"/>
    </row>
    <row outlineLevel="0" r="563">
      <c r="A563" s="103" t="n"/>
      <c r="B563" s="222" t="n"/>
      <c r="C563" s="103" t="n"/>
      <c r="D563" s="103" t="n"/>
      <c r="E563" s="103" t="n"/>
    </row>
    <row outlineLevel="0" r="564">
      <c r="A564" s="103" t="n"/>
      <c r="B564" s="222" t="n"/>
      <c r="C564" s="103" t="n"/>
      <c r="D564" s="103" t="n"/>
      <c r="E564" s="103" t="n"/>
    </row>
    <row outlineLevel="0" r="565">
      <c r="A565" s="103" t="n"/>
      <c r="B565" s="222" t="n"/>
      <c r="C565" s="103" t="n"/>
      <c r="D565" s="103" t="n"/>
      <c r="E565" s="103" t="n"/>
    </row>
    <row outlineLevel="0" r="566">
      <c r="A566" s="103" t="n"/>
      <c r="B566" s="222" t="n"/>
      <c r="C566" s="103" t="n"/>
      <c r="D566" s="103" t="n"/>
      <c r="E566" s="103" t="n"/>
    </row>
    <row outlineLevel="0" r="567">
      <c r="A567" s="103" t="n"/>
      <c r="B567" s="222" t="n"/>
      <c r="C567" s="103" t="n"/>
      <c r="D567" s="103" t="n"/>
      <c r="E567" s="103" t="n"/>
    </row>
    <row outlineLevel="0" r="568">
      <c r="A568" s="103" t="n"/>
      <c r="B568" s="222" t="n"/>
      <c r="C568" s="103" t="n"/>
      <c r="D568" s="103" t="n"/>
      <c r="E568" s="103" t="n"/>
    </row>
    <row outlineLevel="0" r="569">
      <c r="A569" s="103" t="n"/>
      <c r="B569" s="222" t="n"/>
      <c r="C569" s="103" t="n"/>
      <c r="D569" s="103" t="n"/>
      <c r="E569" s="103" t="n"/>
    </row>
    <row outlineLevel="0" r="570">
      <c r="A570" s="103" t="n"/>
      <c r="B570" s="222" t="n"/>
      <c r="C570" s="103" t="n"/>
      <c r="D570" s="103" t="n"/>
      <c r="E570" s="103" t="n"/>
    </row>
    <row outlineLevel="0" r="571">
      <c r="A571" s="103" t="n"/>
      <c r="B571" s="222" t="n"/>
      <c r="C571" s="103" t="n"/>
      <c r="D571" s="103" t="n"/>
      <c r="E571" s="103" t="n"/>
    </row>
    <row outlineLevel="0" r="572">
      <c r="A572" s="103" t="n"/>
      <c r="B572" s="222" t="n"/>
      <c r="C572" s="103" t="n"/>
      <c r="D572" s="103" t="n"/>
      <c r="E572" s="103" t="n"/>
    </row>
    <row outlineLevel="0" r="573">
      <c r="A573" s="103" t="n"/>
      <c r="B573" s="222" t="n"/>
      <c r="C573" s="103" t="n"/>
      <c r="D573" s="103" t="n"/>
      <c r="E573" s="103" t="n"/>
    </row>
    <row outlineLevel="0" r="574">
      <c r="A574" s="103" t="n"/>
      <c r="B574" s="222" t="n"/>
      <c r="C574" s="103" t="n"/>
      <c r="D574" s="103" t="n"/>
      <c r="E574" s="103" t="n"/>
    </row>
    <row outlineLevel="0" r="575">
      <c r="A575" s="103" t="n"/>
      <c r="B575" s="222" t="n"/>
      <c r="C575" s="103" t="n"/>
      <c r="D575" s="103" t="n"/>
      <c r="E575" s="103" t="n"/>
    </row>
    <row outlineLevel="0" r="576">
      <c r="A576" s="103" t="n"/>
      <c r="B576" s="222" t="n"/>
      <c r="C576" s="103" t="n"/>
      <c r="D576" s="103" t="n"/>
      <c r="E576" s="103" t="n"/>
    </row>
    <row outlineLevel="0" r="577">
      <c r="A577" s="103" t="n"/>
      <c r="B577" s="222" t="n"/>
      <c r="C577" s="103" t="n"/>
      <c r="D577" s="103" t="n"/>
      <c r="E577" s="103" t="n"/>
    </row>
    <row outlineLevel="0" r="578">
      <c r="A578" s="103" t="n"/>
      <c r="B578" s="222" t="n"/>
      <c r="C578" s="103" t="n"/>
      <c r="D578" s="103" t="n"/>
      <c r="E578" s="103" t="n"/>
    </row>
    <row outlineLevel="0" r="579">
      <c r="A579" s="103" t="n"/>
      <c r="B579" s="222" t="n"/>
      <c r="C579" s="103" t="n"/>
      <c r="D579" s="103" t="n"/>
      <c r="E579" s="103" t="n"/>
    </row>
    <row outlineLevel="0" r="580">
      <c r="A580" s="103" t="n"/>
      <c r="B580" s="222" t="n"/>
      <c r="C580" s="103" t="n"/>
      <c r="D580" s="103" t="n"/>
      <c r="E580" s="103" t="n"/>
    </row>
    <row outlineLevel="0" r="581">
      <c r="A581" s="103" t="n"/>
      <c r="B581" s="222" t="n"/>
      <c r="C581" s="103" t="n"/>
      <c r="D581" s="103" t="n"/>
      <c r="E581" s="103" t="n"/>
    </row>
    <row outlineLevel="0" r="582">
      <c r="A582" s="103" t="n"/>
      <c r="B582" s="222" t="n"/>
      <c r="C582" s="103" t="n"/>
      <c r="D582" s="103" t="n"/>
      <c r="E582" s="103" t="n"/>
    </row>
    <row outlineLevel="0" r="583">
      <c r="A583" s="103" t="n"/>
      <c r="B583" s="222" t="n"/>
      <c r="C583" s="103" t="n"/>
      <c r="D583" s="103" t="n"/>
      <c r="E583" s="103" t="n"/>
    </row>
    <row outlineLevel="0" r="584">
      <c r="A584" s="103" t="n"/>
      <c r="B584" s="222" t="n"/>
      <c r="C584" s="103" t="n"/>
      <c r="D584" s="103" t="n"/>
      <c r="E584" s="103" t="n"/>
    </row>
    <row outlineLevel="0" r="585">
      <c r="A585" s="103" t="n"/>
      <c r="B585" s="222" t="n"/>
      <c r="C585" s="103" t="n"/>
      <c r="D585" s="103" t="n"/>
      <c r="E585" s="103" t="n"/>
    </row>
    <row outlineLevel="0" r="586">
      <c r="A586" s="103" t="n"/>
      <c r="B586" s="222" t="n"/>
      <c r="C586" s="103" t="n"/>
      <c r="D586" s="103" t="n"/>
      <c r="E586" s="103" t="n"/>
    </row>
    <row outlineLevel="0" r="587">
      <c r="A587" s="103" t="n"/>
      <c r="B587" s="222" t="n"/>
      <c r="C587" s="103" t="n"/>
      <c r="D587" s="103" t="n"/>
      <c r="E587" s="103" t="n"/>
    </row>
    <row outlineLevel="0" r="588">
      <c r="A588" s="103" t="n"/>
      <c r="B588" s="222" t="n"/>
      <c r="C588" s="103" t="n"/>
      <c r="D588" s="103" t="n"/>
      <c r="E588" s="103" t="n"/>
    </row>
    <row outlineLevel="0" r="589">
      <c r="A589" s="103" t="n"/>
      <c r="B589" s="222" t="n"/>
      <c r="C589" s="103" t="n"/>
      <c r="D589" s="103" t="n"/>
      <c r="E589" s="103" t="n"/>
    </row>
    <row outlineLevel="0" r="590">
      <c r="A590" s="103" t="n"/>
      <c r="B590" s="222" t="n"/>
      <c r="C590" s="103" t="n"/>
      <c r="D590" s="103" t="n"/>
      <c r="E590" s="103" t="n"/>
    </row>
    <row outlineLevel="0" r="591">
      <c r="A591" s="103" t="n"/>
      <c r="B591" s="222" t="n"/>
      <c r="C591" s="103" t="n"/>
      <c r="D591" s="103" t="n"/>
      <c r="E591" s="103" t="n"/>
    </row>
    <row outlineLevel="0" r="592">
      <c r="A592" s="103" t="n"/>
      <c r="B592" s="222" t="n"/>
      <c r="C592" s="103" t="n"/>
      <c r="D592" s="103" t="n"/>
      <c r="E592" s="103" t="n"/>
    </row>
    <row outlineLevel="0" r="593">
      <c r="A593" s="103" t="n"/>
      <c r="B593" s="222" t="n"/>
      <c r="C593" s="103" t="n"/>
      <c r="D593" s="103" t="n"/>
      <c r="E593" s="103" t="n"/>
    </row>
    <row outlineLevel="0" r="594">
      <c r="A594" s="103" t="n"/>
      <c r="B594" s="222" t="n"/>
      <c r="C594" s="103" t="n"/>
      <c r="D594" s="103" t="n"/>
      <c r="E594" s="103" t="n"/>
    </row>
    <row outlineLevel="0" r="595">
      <c r="A595" s="103" t="n"/>
      <c r="B595" s="222" t="n"/>
      <c r="C595" s="103" t="n"/>
      <c r="D595" s="103" t="n"/>
      <c r="E595" s="103" t="n"/>
    </row>
    <row outlineLevel="0" r="596">
      <c r="A596" s="103" t="n"/>
      <c r="B596" s="222" t="n"/>
      <c r="C596" s="103" t="n"/>
      <c r="D596" s="103" t="n"/>
      <c r="E596" s="103" t="n"/>
    </row>
    <row outlineLevel="0" r="597">
      <c r="A597" s="103" t="n"/>
      <c r="B597" s="222" t="n"/>
      <c r="C597" s="103" t="n"/>
      <c r="D597" s="103" t="n"/>
      <c r="E597" s="103" t="n"/>
    </row>
    <row outlineLevel="0" r="598">
      <c r="A598" s="103" t="n"/>
      <c r="B598" s="222" t="n"/>
      <c r="C598" s="103" t="n"/>
      <c r="D598" s="103" t="n"/>
      <c r="E598" s="103" t="n"/>
    </row>
    <row outlineLevel="0" r="599">
      <c r="A599" s="103" t="n"/>
      <c r="B599" s="222" t="n"/>
      <c r="C599" s="103" t="n"/>
      <c r="D599" s="103" t="n"/>
      <c r="E599" s="103" t="n"/>
    </row>
    <row outlineLevel="0" r="600">
      <c r="A600" s="103" t="n"/>
      <c r="B600" s="222" t="n"/>
      <c r="C600" s="103" t="n"/>
      <c r="D600" s="103" t="n"/>
      <c r="E600" s="103" t="n"/>
    </row>
    <row outlineLevel="0" r="601">
      <c r="A601" s="103" t="n"/>
      <c r="B601" s="222" t="n"/>
      <c r="C601" s="103" t="n"/>
      <c r="D601" s="103" t="n"/>
      <c r="E601" s="103" t="n"/>
    </row>
    <row outlineLevel="0" r="602">
      <c r="A602" s="103" t="n"/>
      <c r="B602" s="222" t="n"/>
      <c r="C602" s="103" t="n"/>
      <c r="D602" s="103" t="n"/>
      <c r="E602" s="103" t="n"/>
    </row>
    <row outlineLevel="0" r="603">
      <c r="A603" s="103" t="n"/>
      <c r="B603" s="222" t="n"/>
      <c r="C603" s="103" t="n"/>
      <c r="D603" s="103" t="n"/>
      <c r="E603" s="103" t="n"/>
    </row>
    <row outlineLevel="0" r="604">
      <c r="A604" s="103" t="n"/>
      <c r="B604" s="222" t="n"/>
      <c r="C604" s="103" t="n"/>
      <c r="D604" s="103" t="n"/>
      <c r="E604" s="103" t="n"/>
    </row>
    <row outlineLevel="0" r="605">
      <c r="A605" s="103" t="n"/>
      <c r="B605" s="222" t="n"/>
      <c r="C605" s="103" t="n"/>
      <c r="D605" s="103" t="n"/>
      <c r="E605" s="103" t="n"/>
    </row>
    <row outlineLevel="0" r="606">
      <c r="A606" s="103" t="n"/>
      <c r="B606" s="222" t="n"/>
      <c r="C606" s="103" t="n"/>
      <c r="D606" s="103" t="n"/>
      <c r="E606" s="103" t="n"/>
    </row>
    <row outlineLevel="0" r="607">
      <c r="A607" s="103" t="n"/>
      <c r="B607" s="222" t="n"/>
      <c r="C607" s="103" t="n"/>
      <c r="D607" s="103" t="n"/>
      <c r="E607" s="103" t="n"/>
    </row>
    <row outlineLevel="0" r="608">
      <c r="A608" s="103" t="n"/>
      <c r="B608" s="222" t="n"/>
      <c r="C608" s="103" t="n"/>
      <c r="D608" s="103" t="n"/>
      <c r="E608" s="103" t="n"/>
    </row>
    <row outlineLevel="0" r="609">
      <c r="A609" s="103" t="n"/>
      <c r="B609" s="222" t="n"/>
      <c r="C609" s="103" t="n"/>
      <c r="D609" s="103" t="n"/>
      <c r="E609" s="103" t="n"/>
    </row>
    <row outlineLevel="0" r="610">
      <c r="A610" s="103" t="n"/>
      <c r="B610" s="222" t="n"/>
      <c r="C610" s="103" t="n"/>
      <c r="D610" s="103" t="n"/>
      <c r="E610" s="103" t="n"/>
    </row>
    <row outlineLevel="0" r="611">
      <c r="A611" s="103" t="n"/>
      <c r="B611" s="222" t="n"/>
      <c r="C611" s="103" t="n"/>
      <c r="D611" s="103" t="n"/>
      <c r="E611" s="103" t="n"/>
    </row>
    <row outlineLevel="0" r="612">
      <c r="A612" s="103" t="n"/>
      <c r="B612" s="222" t="n"/>
      <c r="C612" s="103" t="n"/>
      <c r="D612" s="103" t="n"/>
      <c r="E612" s="103" t="n"/>
    </row>
    <row outlineLevel="0" r="613">
      <c r="A613" s="103" t="n"/>
      <c r="B613" s="222" t="n"/>
      <c r="C613" s="103" t="n"/>
      <c r="D613" s="103" t="n"/>
      <c r="E613" s="103" t="n"/>
    </row>
    <row outlineLevel="0" r="614">
      <c r="A614" s="103" t="n"/>
      <c r="B614" s="222" t="n"/>
      <c r="C614" s="103" t="n"/>
      <c r="D614" s="103" t="n"/>
      <c r="E614" s="103" t="n"/>
    </row>
    <row outlineLevel="0" r="615">
      <c r="A615" s="103" t="n"/>
      <c r="B615" s="222" t="n"/>
      <c r="C615" s="103" t="n"/>
      <c r="D615" s="103" t="n"/>
      <c r="E615" s="103" t="n"/>
    </row>
    <row outlineLevel="0" r="616">
      <c r="A616" s="103" t="n"/>
      <c r="B616" s="222" t="n"/>
      <c r="C616" s="103" t="n"/>
      <c r="D616" s="103" t="n"/>
      <c r="E616" s="103" t="n"/>
    </row>
    <row outlineLevel="0" r="617">
      <c r="A617" s="103" t="n"/>
      <c r="B617" s="222" t="n"/>
      <c r="C617" s="103" t="n"/>
      <c r="D617" s="103" t="n"/>
      <c r="E617" s="103" t="n"/>
    </row>
    <row outlineLevel="0" r="618">
      <c r="A618" s="103" t="n"/>
      <c r="B618" s="222" t="n"/>
      <c r="C618" s="103" t="n"/>
      <c r="D618" s="103" t="n"/>
      <c r="E618" s="103" t="n"/>
    </row>
    <row outlineLevel="0" r="619">
      <c r="A619" s="103" t="n"/>
      <c r="B619" s="222" t="n"/>
      <c r="C619" s="103" t="n"/>
      <c r="D619" s="103" t="n"/>
      <c r="E619" s="103" t="n"/>
    </row>
    <row outlineLevel="0" r="620">
      <c r="A620" s="103" t="n"/>
      <c r="B620" s="222" t="n"/>
      <c r="C620" s="103" t="n"/>
      <c r="D620" s="103" t="n"/>
      <c r="E620" s="103" t="n"/>
    </row>
    <row outlineLevel="0" r="621">
      <c r="A621" s="103" t="n"/>
      <c r="B621" s="222" t="n"/>
      <c r="C621" s="103" t="n"/>
      <c r="D621" s="103" t="n"/>
      <c r="E621" s="103" t="n"/>
    </row>
    <row outlineLevel="0" r="622">
      <c r="A622" s="103" t="n"/>
      <c r="B622" s="222" t="n"/>
      <c r="C622" s="103" t="n"/>
      <c r="D622" s="103" t="n"/>
      <c r="E622" s="103" t="n"/>
    </row>
    <row outlineLevel="0" r="623">
      <c r="A623" s="103" t="n"/>
      <c r="B623" s="222" t="n"/>
      <c r="C623" s="103" t="n"/>
      <c r="D623" s="103" t="n"/>
      <c r="E623" s="103" t="n"/>
    </row>
    <row outlineLevel="0" r="624">
      <c r="A624" s="103" t="n"/>
      <c r="B624" s="222" t="n"/>
      <c r="C624" s="103" t="n"/>
      <c r="D624" s="103" t="n"/>
      <c r="E624" s="103" t="n"/>
    </row>
    <row outlineLevel="0" r="625">
      <c r="A625" s="103" t="n"/>
      <c r="B625" s="222" t="n"/>
      <c r="C625" s="103" t="n"/>
      <c r="D625" s="103" t="n"/>
      <c r="E625" s="103" t="n"/>
    </row>
    <row outlineLevel="0" r="626">
      <c r="A626" s="103" t="n"/>
      <c r="B626" s="222" t="n"/>
      <c r="C626" s="103" t="n"/>
      <c r="D626" s="103" t="n"/>
      <c r="E626" s="103" t="n"/>
    </row>
    <row outlineLevel="0" r="627">
      <c r="A627" s="103" t="n"/>
      <c r="B627" s="222" t="n"/>
      <c r="C627" s="103" t="n"/>
      <c r="D627" s="103" t="n"/>
      <c r="E627" s="103" t="n"/>
    </row>
    <row outlineLevel="0" r="628">
      <c r="A628" s="103" t="n"/>
      <c r="B628" s="222" t="n"/>
      <c r="C628" s="103" t="n"/>
      <c r="D628" s="103" t="n"/>
      <c r="E628" s="103" t="n"/>
    </row>
    <row outlineLevel="0" r="629">
      <c r="A629" s="103" t="n"/>
      <c r="B629" s="222" t="n"/>
      <c r="C629" s="103" t="n"/>
      <c r="D629" s="103" t="n"/>
      <c r="E629" s="103" t="n"/>
    </row>
    <row outlineLevel="0" r="630">
      <c r="A630" s="103" t="n"/>
      <c r="B630" s="222" t="n"/>
      <c r="C630" s="103" t="n"/>
      <c r="D630" s="103" t="n"/>
      <c r="E630" s="103" t="n"/>
    </row>
    <row outlineLevel="0" r="631">
      <c r="A631" s="103" t="n"/>
      <c r="B631" s="222" t="n"/>
      <c r="C631" s="103" t="n"/>
      <c r="D631" s="103" t="n"/>
      <c r="E631" s="103" t="n"/>
    </row>
    <row outlineLevel="0" r="632">
      <c r="A632" s="103" t="n"/>
      <c r="B632" s="222" t="n"/>
      <c r="C632" s="103" t="n"/>
      <c r="D632" s="103" t="n"/>
      <c r="E632" s="103" t="n"/>
    </row>
    <row outlineLevel="0" r="633">
      <c r="A633" s="103" t="n"/>
      <c r="B633" s="222" t="n"/>
      <c r="C633" s="103" t="n"/>
      <c r="D633" s="103" t="n"/>
      <c r="E633" s="103" t="n"/>
    </row>
    <row outlineLevel="0" r="634">
      <c r="A634" s="103" t="n"/>
      <c r="B634" s="222" t="n"/>
      <c r="C634" s="103" t="n"/>
      <c r="D634" s="103" t="n"/>
      <c r="E634" s="103" t="n"/>
    </row>
    <row outlineLevel="0" r="635">
      <c r="A635" s="103" t="n"/>
      <c r="B635" s="222" t="n"/>
      <c r="C635" s="103" t="n"/>
      <c r="D635" s="103" t="n"/>
      <c r="E635" s="103" t="n"/>
    </row>
    <row outlineLevel="0" r="636">
      <c r="A636" s="103" t="n"/>
      <c r="B636" s="222" t="n"/>
      <c r="C636" s="103" t="n"/>
      <c r="D636" s="103" t="n"/>
      <c r="E636" s="103" t="n"/>
    </row>
    <row outlineLevel="0" r="637">
      <c r="A637" s="103" t="n"/>
      <c r="B637" s="222" t="n"/>
      <c r="C637" s="103" t="n"/>
      <c r="D637" s="103" t="n"/>
      <c r="E637" s="103" t="n"/>
    </row>
    <row outlineLevel="0" r="638">
      <c r="A638" s="103" t="n"/>
      <c r="B638" s="222" t="n"/>
      <c r="C638" s="103" t="n"/>
      <c r="D638" s="103" t="n"/>
      <c r="E638" s="103" t="n"/>
    </row>
    <row outlineLevel="0" r="639">
      <c r="A639" s="103" t="n"/>
      <c r="B639" s="222" t="n"/>
      <c r="C639" s="103" t="n"/>
      <c r="D639" s="103" t="n"/>
      <c r="E639" s="103" t="n"/>
    </row>
    <row outlineLevel="0" r="640">
      <c r="A640" s="103" t="n"/>
      <c r="B640" s="222" t="n"/>
      <c r="C640" s="103" t="n"/>
      <c r="D640" s="103" t="n"/>
      <c r="E640" s="103" t="n"/>
    </row>
    <row outlineLevel="0" r="641">
      <c r="A641" s="103" t="n"/>
      <c r="B641" s="222" t="n"/>
      <c r="C641" s="103" t="n"/>
      <c r="D641" s="103" t="n"/>
      <c r="E641" s="103" t="n"/>
    </row>
    <row outlineLevel="0" r="642">
      <c r="A642" s="103" t="n"/>
      <c r="B642" s="222" t="n"/>
      <c r="C642" s="103" t="n"/>
      <c r="D642" s="103" t="n"/>
      <c r="E642" s="103" t="n"/>
    </row>
    <row outlineLevel="0" r="643">
      <c r="A643" s="103" t="n"/>
      <c r="B643" s="222" t="n"/>
      <c r="C643" s="103" t="n"/>
      <c r="D643" s="103" t="n"/>
      <c r="E643" s="103" t="n"/>
    </row>
    <row outlineLevel="0" r="644">
      <c r="A644" s="103" t="n"/>
      <c r="B644" s="222" t="n"/>
      <c r="C644" s="103" t="n"/>
      <c r="D644" s="103" t="n"/>
      <c r="E644" s="103" t="n"/>
    </row>
    <row outlineLevel="0" r="645">
      <c r="A645" s="103" t="n"/>
      <c r="B645" s="222" t="n"/>
      <c r="C645" s="103" t="n"/>
      <c r="D645" s="103" t="n"/>
      <c r="E645" s="103" t="n"/>
    </row>
    <row outlineLevel="0" r="646">
      <c r="A646" s="103" t="n"/>
      <c r="B646" s="222" t="n"/>
      <c r="C646" s="103" t="n"/>
      <c r="D646" s="103" t="n"/>
      <c r="E646" s="103" t="n"/>
    </row>
    <row outlineLevel="0" r="647">
      <c r="A647" s="103" t="n"/>
      <c r="B647" s="222" t="n"/>
      <c r="C647" s="103" t="n"/>
      <c r="D647" s="103" t="n"/>
      <c r="E647" s="103" t="n"/>
    </row>
    <row outlineLevel="0" r="648">
      <c r="A648" s="103" t="n"/>
      <c r="B648" s="222" t="n"/>
      <c r="C648" s="103" t="n"/>
      <c r="D648" s="103" t="n"/>
      <c r="E648" s="103" t="n"/>
    </row>
    <row outlineLevel="0" r="649">
      <c r="A649" s="103" t="n"/>
      <c r="B649" s="222" t="n"/>
      <c r="C649" s="103" t="n"/>
      <c r="D649" s="103" t="n"/>
      <c r="E649" s="103" t="n"/>
    </row>
    <row outlineLevel="0" r="650">
      <c r="A650" s="103" t="n"/>
      <c r="B650" s="222" t="n"/>
      <c r="C650" s="103" t="n"/>
      <c r="D650" s="103" t="n"/>
      <c r="E650" s="103" t="n"/>
    </row>
    <row outlineLevel="0" r="651">
      <c r="A651" s="103" t="n"/>
      <c r="B651" s="222" t="n"/>
      <c r="C651" s="103" t="n"/>
      <c r="D651" s="103" t="n"/>
      <c r="E651" s="103" t="n"/>
    </row>
    <row outlineLevel="0" r="652">
      <c r="A652" s="103" t="n"/>
      <c r="B652" s="222" t="n"/>
      <c r="C652" s="103" t="n"/>
      <c r="D652" s="103" t="n"/>
      <c r="E652" s="103" t="n"/>
    </row>
    <row outlineLevel="0" r="653">
      <c r="A653" s="103" t="n"/>
      <c r="B653" s="222" t="n"/>
      <c r="C653" s="103" t="n"/>
      <c r="D653" s="103" t="n"/>
      <c r="E653" s="103" t="n"/>
    </row>
    <row outlineLevel="0" r="654">
      <c r="A654" s="103" t="n"/>
      <c r="B654" s="222" t="n"/>
      <c r="C654" s="103" t="n"/>
      <c r="D654" s="103" t="n"/>
      <c r="E654" s="103" t="n"/>
    </row>
    <row outlineLevel="0" r="655">
      <c r="A655" s="103" t="n"/>
      <c r="B655" s="222" t="n"/>
      <c r="C655" s="103" t="n"/>
      <c r="D655" s="103" t="n"/>
      <c r="E655" s="103" t="n"/>
    </row>
    <row outlineLevel="0" r="656">
      <c r="A656" s="103" t="n"/>
      <c r="B656" s="222" t="n"/>
      <c r="C656" s="103" t="n"/>
      <c r="D656" s="103" t="n"/>
      <c r="E656" s="103" t="n"/>
    </row>
    <row outlineLevel="0" r="657">
      <c r="A657" s="103" t="n"/>
      <c r="B657" s="222" t="n"/>
      <c r="C657" s="103" t="n"/>
      <c r="D657" s="103" t="n"/>
      <c r="E657" s="103" t="n"/>
    </row>
    <row outlineLevel="0" r="658">
      <c r="A658" s="103" t="n"/>
      <c r="B658" s="222" t="n"/>
      <c r="C658" s="103" t="n"/>
      <c r="D658" s="103" t="n"/>
      <c r="E658" s="103" t="n"/>
    </row>
    <row outlineLevel="0" r="659">
      <c r="A659" s="103" t="n"/>
      <c r="B659" s="222" t="n"/>
      <c r="C659" s="103" t="n"/>
      <c r="D659" s="103" t="n"/>
      <c r="E659" s="103" t="n"/>
    </row>
    <row outlineLevel="0" r="660">
      <c r="A660" s="103" t="n"/>
      <c r="B660" s="222" t="n"/>
      <c r="C660" s="103" t="n"/>
      <c r="D660" s="103" t="n"/>
      <c r="E660" s="103" t="n"/>
    </row>
    <row outlineLevel="0" r="661">
      <c r="A661" s="103" t="n"/>
      <c r="B661" s="222" t="n"/>
      <c r="C661" s="103" t="n"/>
      <c r="D661" s="103" t="n"/>
      <c r="E661" s="103" t="n"/>
    </row>
    <row outlineLevel="0" r="662">
      <c r="A662" s="103" t="n"/>
      <c r="B662" s="222" t="n"/>
      <c r="C662" s="103" t="n"/>
      <c r="D662" s="103" t="n"/>
      <c r="E662" s="103" t="n"/>
    </row>
    <row outlineLevel="0" r="663">
      <c r="A663" s="103" t="n"/>
      <c r="B663" s="222" t="n"/>
      <c r="C663" s="103" t="n"/>
      <c r="D663" s="103" t="n"/>
      <c r="E663" s="103" t="n"/>
    </row>
    <row outlineLevel="0" r="664">
      <c r="A664" s="103" t="n"/>
      <c r="B664" s="222" t="n"/>
      <c r="C664" s="103" t="n"/>
      <c r="D664" s="103" t="n"/>
      <c r="E664" s="103" t="n"/>
    </row>
    <row outlineLevel="0" r="665">
      <c r="A665" s="103" t="n"/>
      <c r="B665" s="222" t="n"/>
      <c r="C665" s="103" t="n"/>
      <c r="D665" s="103" t="n"/>
      <c r="E665" s="103" t="n"/>
    </row>
    <row outlineLevel="0" r="666">
      <c r="A666" s="103" t="n"/>
      <c r="B666" s="222" t="n"/>
      <c r="C666" s="103" t="n"/>
      <c r="D666" s="103" t="n"/>
      <c r="E666" s="103" t="n"/>
    </row>
    <row outlineLevel="0" r="667">
      <c r="A667" s="103" t="n"/>
      <c r="B667" s="222" t="n"/>
      <c r="C667" s="103" t="n"/>
      <c r="D667" s="103" t="n"/>
      <c r="E667" s="103" t="n"/>
    </row>
    <row outlineLevel="0" r="668">
      <c r="A668" s="103" t="n"/>
      <c r="B668" s="222" t="n"/>
      <c r="C668" s="103" t="n"/>
      <c r="D668" s="103" t="n"/>
      <c r="E668" s="103" t="n"/>
    </row>
    <row outlineLevel="0" r="669">
      <c r="A669" s="103" t="n"/>
      <c r="B669" s="222" t="n"/>
      <c r="C669" s="103" t="n"/>
      <c r="D669" s="103" t="n"/>
      <c r="E669" s="103" t="n"/>
    </row>
    <row outlineLevel="0" r="670">
      <c r="A670" s="103" t="n"/>
      <c r="B670" s="222" t="n"/>
      <c r="C670" s="103" t="n"/>
      <c r="D670" s="103" t="n"/>
      <c r="E670" s="103" t="n"/>
    </row>
    <row outlineLevel="0" r="671">
      <c r="A671" s="103" t="n"/>
      <c r="B671" s="222" t="n"/>
      <c r="C671" s="103" t="n"/>
      <c r="D671" s="103" t="n"/>
      <c r="E671" s="103" t="n"/>
    </row>
    <row outlineLevel="0" r="672">
      <c r="A672" s="103" t="n"/>
      <c r="B672" s="222" t="n"/>
      <c r="C672" s="103" t="n"/>
      <c r="D672" s="103" t="n"/>
      <c r="E672" s="103" t="n"/>
    </row>
    <row outlineLevel="0" r="673">
      <c r="A673" s="103" t="n"/>
      <c r="B673" s="222" t="n"/>
      <c r="C673" s="103" t="n"/>
      <c r="D673" s="103" t="n"/>
      <c r="E673" s="103" t="n"/>
    </row>
    <row outlineLevel="0" r="674">
      <c r="A674" s="103" t="n"/>
      <c r="B674" s="222" t="n"/>
      <c r="C674" s="103" t="n"/>
      <c r="D674" s="103" t="n"/>
      <c r="E674" s="103" t="n"/>
    </row>
    <row outlineLevel="0" r="675">
      <c r="A675" s="103" t="n"/>
      <c r="B675" s="222" t="n"/>
      <c r="C675" s="103" t="n"/>
      <c r="D675" s="103" t="n"/>
      <c r="E675" s="103" t="n"/>
    </row>
    <row outlineLevel="0" r="676">
      <c r="A676" s="103" t="n"/>
      <c r="B676" s="222" t="n"/>
      <c r="C676" s="103" t="n"/>
      <c r="D676" s="103" t="n"/>
      <c r="E676" s="103" t="n"/>
    </row>
    <row outlineLevel="0" r="677">
      <c r="A677" s="103" t="n"/>
      <c r="B677" s="222" t="n"/>
      <c r="C677" s="103" t="n"/>
      <c r="D677" s="103" t="n"/>
      <c r="E677" s="103" t="n"/>
    </row>
    <row outlineLevel="0" r="678">
      <c r="A678" s="103" t="n"/>
      <c r="B678" s="222" t="n"/>
      <c r="C678" s="103" t="n"/>
      <c r="D678" s="103" t="n"/>
      <c r="E678" s="103" t="n"/>
    </row>
    <row outlineLevel="0" r="679">
      <c r="A679" s="103" t="n"/>
      <c r="B679" s="222" t="n"/>
      <c r="C679" s="103" t="n"/>
      <c r="D679" s="103" t="n"/>
      <c r="E679" s="103" t="n"/>
    </row>
    <row outlineLevel="0" r="680">
      <c r="A680" s="103" t="n"/>
      <c r="B680" s="222" t="n"/>
      <c r="C680" s="103" t="n"/>
      <c r="D680" s="103" t="n"/>
      <c r="E680" s="103" t="n"/>
    </row>
    <row outlineLevel="0" r="681">
      <c r="A681" s="103" t="n"/>
      <c r="B681" s="222" t="n"/>
      <c r="C681" s="103" t="n"/>
      <c r="D681" s="103" t="n"/>
      <c r="E681" s="103" t="n"/>
    </row>
    <row outlineLevel="0" r="682">
      <c r="A682" s="103" t="n"/>
      <c r="B682" s="222" t="n"/>
      <c r="C682" s="103" t="n"/>
      <c r="D682" s="103" t="n"/>
      <c r="E682" s="103" t="n"/>
    </row>
    <row outlineLevel="0" r="683">
      <c r="A683" s="103" t="n"/>
      <c r="B683" s="222" t="n"/>
      <c r="C683" s="103" t="n"/>
      <c r="D683" s="103" t="n"/>
      <c r="E683" s="103" t="n"/>
    </row>
    <row outlineLevel="0" r="684">
      <c r="A684" s="103" t="n"/>
      <c r="B684" s="222" t="n"/>
      <c r="C684" s="103" t="n"/>
      <c r="D684" s="103" t="n"/>
      <c r="E684" s="103" t="n"/>
    </row>
    <row outlineLevel="0" r="685">
      <c r="A685" s="103" t="n"/>
      <c r="B685" s="222" t="n"/>
      <c r="C685" s="103" t="n"/>
      <c r="D685" s="103" t="n"/>
      <c r="E685" s="103" t="n"/>
    </row>
    <row outlineLevel="0" r="686">
      <c r="A686" s="103" t="n"/>
      <c r="B686" s="222" t="n"/>
      <c r="C686" s="103" t="n"/>
      <c r="D686" s="103" t="n"/>
      <c r="E686" s="103" t="n"/>
    </row>
    <row outlineLevel="0" r="687">
      <c r="A687" s="103" t="n"/>
      <c r="B687" s="222" t="n"/>
      <c r="C687" s="103" t="n"/>
      <c r="D687" s="103" t="n"/>
      <c r="E687" s="103" t="n"/>
    </row>
    <row outlineLevel="0" r="688">
      <c r="A688" s="103" t="n"/>
      <c r="B688" s="222" t="n"/>
      <c r="C688" s="103" t="n"/>
      <c r="D688" s="103" t="n"/>
      <c r="E688" s="103" t="n"/>
    </row>
    <row outlineLevel="0" r="689">
      <c r="A689" s="103" t="n"/>
      <c r="B689" s="222" t="n"/>
      <c r="C689" s="103" t="n"/>
      <c r="D689" s="103" t="n"/>
      <c r="E689" s="103" t="n"/>
    </row>
    <row outlineLevel="0" r="690">
      <c r="A690" s="103" t="n"/>
      <c r="B690" s="222" t="n"/>
      <c r="C690" s="103" t="n"/>
      <c r="D690" s="103" t="n"/>
      <c r="E690" s="103" t="n"/>
    </row>
    <row outlineLevel="0" r="691">
      <c r="A691" s="103" t="n"/>
      <c r="B691" s="222" t="n"/>
      <c r="C691" s="103" t="n"/>
      <c r="D691" s="103" t="n"/>
      <c r="E691" s="103" t="n"/>
    </row>
    <row outlineLevel="0" r="692">
      <c r="A692" s="103" t="n"/>
      <c r="B692" s="222" t="n"/>
      <c r="C692" s="103" t="n"/>
      <c r="D692" s="103" t="n"/>
      <c r="E692" s="103" t="n"/>
    </row>
    <row outlineLevel="0" r="693">
      <c r="A693" s="103" t="n"/>
      <c r="B693" s="222" t="n"/>
      <c r="C693" s="103" t="n"/>
      <c r="D693" s="103" t="n"/>
      <c r="E693" s="103" t="n"/>
    </row>
    <row outlineLevel="0" r="694">
      <c r="A694" s="103" t="n"/>
      <c r="B694" s="222" t="n"/>
      <c r="C694" s="103" t="n"/>
      <c r="D694" s="103" t="n"/>
      <c r="E694" s="103" t="n"/>
    </row>
    <row outlineLevel="0" r="695">
      <c r="A695" s="103" t="n"/>
      <c r="B695" s="222" t="n"/>
      <c r="C695" s="103" t="n"/>
      <c r="D695" s="103" t="n"/>
      <c r="E695" s="103" t="n"/>
    </row>
    <row outlineLevel="0" r="696">
      <c r="A696" s="103" t="n"/>
      <c r="B696" s="222" t="n"/>
      <c r="C696" s="103" t="n"/>
      <c r="D696" s="103" t="n"/>
      <c r="E696" s="103" t="n"/>
    </row>
    <row outlineLevel="0" r="697">
      <c r="A697" s="103" t="n"/>
      <c r="B697" s="222" t="n"/>
      <c r="C697" s="103" t="n"/>
      <c r="D697" s="103" t="n"/>
      <c r="E697" s="103" t="n"/>
    </row>
    <row outlineLevel="0" r="698">
      <c r="A698" s="103" t="n"/>
      <c r="B698" s="222" t="n"/>
      <c r="C698" s="103" t="n"/>
      <c r="D698" s="103" t="n"/>
      <c r="E698" s="103" t="n"/>
    </row>
    <row outlineLevel="0" r="699">
      <c r="A699" s="103" t="n"/>
      <c r="B699" s="222" t="n"/>
      <c r="C699" s="103" t="n"/>
      <c r="D699" s="103" t="n"/>
      <c r="E699" s="103" t="n"/>
    </row>
    <row outlineLevel="0" r="700">
      <c r="A700" s="103" t="n"/>
      <c r="B700" s="222" t="n"/>
      <c r="C700" s="103" t="n"/>
      <c r="D700" s="103" t="n"/>
      <c r="E700" s="103" t="n"/>
    </row>
    <row outlineLevel="0" r="701">
      <c r="A701" s="103" t="n"/>
      <c r="B701" s="222" t="n"/>
      <c r="C701" s="103" t="n"/>
      <c r="D701" s="103" t="n"/>
      <c r="E701" s="103" t="n"/>
    </row>
    <row outlineLevel="0" r="702">
      <c r="A702" s="103" t="n"/>
      <c r="B702" s="222" t="n"/>
      <c r="C702" s="103" t="n"/>
      <c r="D702" s="103" t="n"/>
      <c r="E702" s="103" t="n"/>
    </row>
    <row outlineLevel="0" r="703">
      <c r="A703" s="103" t="n"/>
      <c r="B703" s="222" t="n"/>
      <c r="C703" s="103" t="n"/>
      <c r="D703" s="103" t="n"/>
      <c r="E703" s="103" t="n"/>
    </row>
    <row outlineLevel="0" r="704">
      <c r="A704" s="103" t="n"/>
      <c r="B704" s="222" t="n"/>
      <c r="C704" s="103" t="n"/>
      <c r="D704" s="103" t="n"/>
      <c r="E704" s="103" t="n"/>
    </row>
    <row outlineLevel="0" r="705">
      <c r="A705" s="103" t="n"/>
      <c r="B705" s="222" t="n"/>
      <c r="C705" s="103" t="n"/>
      <c r="D705" s="103" t="n"/>
      <c r="E705" s="103" t="n"/>
    </row>
    <row outlineLevel="0" r="706">
      <c r="A706" s="103" t="n"/>
      <c r="B706" s="222" t="n"/>
      <c r="C706" s="103" t="n"/>
      <c r="D706" s="103" t="n"/>
      <c r="E706" s="103" t="n"/>
    </row>
    <row outlineLevel="0" r="707">
      <c r="A707" s="103" t="n"/>
      <c r="B707" s="222" t="n"/>
      <c r="C707" s="103" t="n"/>
      <c r="D707" s="103" t="n"/>
      <c r="E707" s="103" t="n"/>
    </row>
    <row outlineLevel="0" r="708">
      <c r="A708" s="103" t="n"/>
      <c r="B708" s="222" t="n"/>
      <c r="C708" s="103" t="n"/>
      <c r="D708" s="103" t="n"/>
      <c r="E708" s="103" t="n"/>
    </row>
    <row outlineLevel="0" r="709">
      <c r="A709" s="103" t="n"/>
      <c r="B709" s="222" t="n"/>
      <c r="C709" s="103" t="n"/>
      <c r="D709" s="103" t="n"/>
      <c r="E709" s="103" t="n"/>
    </row>
    <row outlineLevel="0" r="710">
      <c r="A710" s="103" t="n"/>
      <c r="B710" s="222" t="n"/>
      <c r="C710" s="103" t="n"/>
      <c r="D710" s="103" t="n"/>
      <c r="E710" s="103" t="n"/>
    </row>
    <row outlineLevel="0" r="711">
      <c r="A711" s="103" t="n"/>
      <c r="B711" s="222" t="n"/>
      <c r="C711" s="103" t="n"/>
      <c r="D711" s="103" t="n"/>
      <c r="E711" s="103" t="n"/>
    </row>
    <row outlineLevel="0" r="712">
      <c r="A712" s="103" t="n"/>
      <c r="B712" s="222" t="n"/>
      <c r="C712" s="103" t="n"/>
      <c r="D712" s="103" t="n"/>
      <c r="E712" s="103" t="n"/>
    </row>
    <row outlineLevel="0" r="713">
      <c r="A713" s="103" t="n"/>
      <c r="B713" s="222" t="n"/>
      <c r="C713" s="103" t="n"/>
      <c r="D713" s="103" t="n"/>
      <c r="E713" s="103" t="n"/>
    </row>
  </sheetData>
  <autoFilter ref="A8:B48"/>
  <pageMargins bottom="0.75" footer="0.300000011920929" header="0.300000011920929" left="0.700000047683716" right="0.700000047683716" top="0.75"/>
  <pageSetup fitToHeight="0" fitToWidth="0" orientation="portrait" paperHeight="297mm" paperSize="9" paperWidth="210mm" scale="100"/>
</worksheet>
</file>

<file path=xl/worksheets/sheet38.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sheetPr>
  <dimension ref="A1:B288"/>
  <sheetViews>
    <sheetView showZeros="true" workbookViewId="0"/>
  </sheetViews>
  <sheetFormatPr baseColWidth="8" customHeight="false" defaultColWidth="9.01743714249899" defaultRowHeight="12.75" zeroHeight="false"/>
  <cols>
    <col customWidth="true" max="1" min="1" outlineLevel="0" width="25.0831196341544"/>
    <col customWidth="true" max="2" min="2" outlineLevel="0" width="62.4322652688127"/>
  </cols>
  <sheetData>
    <row ht="21" outlineLevel="0" r="2">
      <c r="A2" s="394" t="s">
        <v>480</v>
      </c>
      <c r="B2" s="395" t="s">
        <v>1137</v>
      </c>
    </row>
    <row ht="21" outlineLevel="0" r="3">
      <c r="A3" s="394" t="s">
        <v>2001</v>
      </c>
      <c r="B3" s="395" t="s">
        <v>1215</v>
      </c>
    </row>
    <row ht="56.25" outlineLevel="0" r="4">
      <c r="A4" s="396" t="s">
        <v>2002</v>
      </c>
      <c r="B4" s="397" t="s">
        <v>2003</v>
      </c>
    </row>
    <row ht="67.5" outlineLevel="0" r="5">
      <c r="A5" s="396" t="s">
        <v>1445</v>
      </c>
      <c r="B5" s="397" t="s">
        <v>1444</v>
      </c>
    </row>
    <row ht="67.5" outlineLevel="0" r="6">
      <c r="A6" s="396" t="s">
        <v>1476</v>
      </c>
      <c r="B6" s="397" t="s">
        <v>1475</v>
      </c>
    </row>
    <row ht="67.5" outlineLevel="0" r="7">
      <c r="A7" s="396" t="s">
        <v>1529</v>
      </c>
      <c r="B7" s="397" t="s">
        <v>1528</v>
      </c>
    </row>
    <row ht="67.5" outlineLevel="0" r="8">
      <c r="A8" s="396" t="s">
        <v>1559</v>
      </c>
      <c r="B8" s="397" t="s">
        <v>1558</v>
      </c>
    </row>
    <row ht="78.75" outlineLevel="0" r="9">
      <c r="A9" s="396" t="s">
        <v>1448</v>
      </c>
      <c r="B9" s="397" t="s">
        <v>1447</v>
      </c>
    </row>
    <row ht="90" outlineLevel="0" r="10">
      <c r="A10" s="396" t="s">
        <v>1478</v>
      </c>
      <c r="B10" s="397" t="s">
        <v>1477</v>
      </c>
    </row>
    <row ht="90" outlineLevel="0" r="11">
      <c r="A11" s="396" t="s">
        <v>1537</v>
      </c>
      <c r="B11" s="397" t="s">
        <v>1536</v>
      </c>
    </row>
    <row ht="90" outlineLevel="0" r="12">
      <c r="A12" s="396" t="s">
        <v>1561</v>
      </c>
      <c r="B12" s="397" t="s">
        <v>1560</v>
      </c>
    </row>
    <row ht="78.75" outlineLevel="0" r="13">
      <c r="A13" s="396" t="s">
        <v>2004</v>
      </c>
      <c r="B13" s="397" t="s">
        <v>2005</v>
      </c>
    </row>
    <row ht="78.75" outlineLevel="0" r="14">
      <c r="A14" s="396" t="s">
        <v>1480</v>
      </c>
      <c r="B14" s="397" t="s">
        <v>1479</v>
      </c>
    </row>
    <row ht="78.75" outlineLevel="0" r="15">
      <c r="A15" s="396" t="s">
        <v>2006</v>
      </c>
      <c r="B15" s="397" t="s">
        <v>2007</v>
      </c>
    </row>
    <row ht="67.5" outlineLevel="0" r="16">
      <c r="A16" s="396" t="s">
        <v>1547</v>
      </c>
      <c r="B16" s="397" t="s">
        <v>1546</v>
      </c>
    </row>
    <row ht="67.5" outlineLevel="0" r="17">
      <c r="A17" s="396" t="s">
        <v>1452</v>
      </c>
      <c r="B17" s="397" t="s">
        <v>1451</v>
      </c>
    </row>
    <row ht="67.5" outlineLevel="0" r="18">
      <c r="A18" s="396" t="s">
        <v>1484</v>
      </c>
      <c r="B18" s="397" t="s">
        <v>1483</v>
      </c>
    </row>
    <row ht="67.5" outlineLevel="0" r="19">
      <c r="A19" s="396" t="s">
        <v>1549</v>
      </c>
      <c r="B19" s="397" t="s">
        <v>1548</v>
      </c>
    </row>
    <row ht="67.5" outlineLevel="0" r="20">
      <c r="A20" s="396" t="s">
        <v>1741</v>
      </c>
      <c r="B20" s="397" t="s">
        <v>1740</v>
      </c>
    </row>
    <row ht="67.5" outlineLevel="0" r="21">
      <c r="A21" s="396" t="s">
        <v>1454</v>
      </c>
      <c r="B21" s="397" t="s">
        <v>1453</v>
      </c>
    </row>
    <row ht="78.75" outlineLevel="0" r="22">
      <c r="A22" s="396" t="s">
        <v>1486</v>
      </c>
      <c r="B22" s="397" t="s">
        <v>1485</v>
      </c>
    </row>
    <row ht="67.5" outlineLevel="0" r="23">
      <c r="A23" s="396" t="s">
        <v>1551</v>
      </c>
      <c r="B23" s="397" t="s">
        <v>1550</v>
      </c>
    </row>
    <row ht="56.25" outlineLevel="0" r="24">
      <c r="A24" s="396" t="s">
        <v>1458</v>
      </c>
      <c r="B24" s="397" t="s">
        <v>1457</v>
      </c>
    </row>
    <row ht="67.5" outlineLevel="0" r="25">
      <c r="A25" s="396" t="s">
        <v>1490</v>
      </c>
      <c r="B25" s="397" t="s">
        <v>1489</v>
      </c>
    </row>
    <row ht="45" outlineLevel="0" r="26">
      <c r="A26" s="396" t="s">
        <v>2008</v>
      </c>
      <c r="B26" s="397" t="s">
        <v>2009</v>
      </c>
    </row>
    <row ht="56.25" outlineLevel="0" r="27">
      <c r="A27" s="396" t="s">
        <v>2010</v>
      </c>
      <c r="B27" s="397" t="s">
        <v>2011</v>
      </c>
    </row>
    <row ht="56.25" outlineLevel="0" r="28">
      <c r="A28" s="396" t="s">
        <v>2012</v>
      </c>
      <c r="B28" s="397" t="s">
        <v>2013</v>
      </c>
    </row>
    <row ht="90" outlineLevel="0" r="29">
      <c r="A29" s="396" t="s">
        <v>1605</v>
      </c>
      <c r="B29" s="397" t="s">
        <v>2014</v>
      </c>
    </row>
    <row ht="67.5" outlineLevel="0" r="30">
      <c r="A30" s="396" t="s">
        <v>1613</v>
      </c>
      <c r="B30" s="397" t="s">
        <v>2015</v>
      </c>
    </row>
    <row ht="67.5" outlineLevel="0" r="31">
      <c r="A31" s="396" t="s">
        <v>2016</v>
      </c>
      <c r="B31" s="397" t="s">
        <v>2017</v>
      </c>
    </row>
    <row ht="56.25" outlineLevel="0" r="32">
      <c r="A32" s="396" t="s">
        <v>2018</v>
      </c>
      <c r="B32" s="397" t="s">
        <v>2019</v>
      </c>
    </row>
    <row ht="90" outlineLevel="0" r="33">
      <c r="A33" s="396" t="s">
        <v>1498</v>
      </c>
      <c r="B33" s="397" t="s">
        <v>2020</v>
      </c>
    </row>
    <row ht="67.5" outlineLevel="0" r="34">
      <c r="A34" s="396" t="s">
        <v>1607</v>
      </c>
      <c r="B34" s="397" t="s">
        <v>2021</v>
      </c>
    </row>
    <row ht="67.5" outlineLevel="0" r="35">
      <c r="A35" s="396" t="s">
        <v>2022</v>
      </c>
      <c r="B35" s="397" t="s">
        <v>2023</v>
      </c>
    </row>
    <row ht="45" outlineLevel="0" r="36">
      <c r="A36" s="396" t="s">
        <v>2024</v>
      </c>
      <c r="B36" s="397" t="s">
        <v>2025</v>
      </c>
    </row>
    <row ht="78.75" outlineLevel="0" r="37">
      <c r="A37" s="396" t="s">
        <v>1466</v>
      </c>
      <c r="B37" s="397" t="s">
        <v>2026</v>
      </c>
    </row>
    <row ht="56.25" outlineLevel="0" r="38">
      <c r="A38" s="396" t="s">
        <v>2027</v>
      </c>
      <c r="B38" s="397" t="s">
        <v>2028</v>
      </c>
    </row>
    <row ht="45" outlineLevel="0" r="39">
      <c r="A39" s="396" t="s">
        <v>1218</v>
      </c>
      <c r="B39" s="398" t="s">
        <v>1217</v>
      </c>
    </row>
    <row ht="33.75" outlineLevel="0" r="40">
      <c r="A40" s="396" t="s">
        <v>1502</v>
      </c>
      <c r="B40" s="398" t="s">
        <v>1501</v>
      </c>
    </row>
    <row ht="33.75" outlineLevel="0" r="41">
      <c r="A41" s="396" t="s">
        <v>1571</v>
      </c>
      <c r="B41" s="398" t="s">
        <v>1570</v>
      </c>
    </row>
    <row ht="67.5" outlineLevel="0" r="42">
      <c r="A42" s="396" t="s">
        <v>2029</v>
      </c>
      <c r="B42" s="397" t="s">
        <v>2030</v>
      </c>
    </row>
    <row ht="56.25" outlineLevel="0" r="43">
      <c r="A43" s="396" t="s">
        <v>2031</v>
      </c>
      <c r="B43" s="397" t="s">
        <v>2032</v>
      </c>
    </row>
    <row ht="56.25" outlineLevel="0" r="44">
      <c r="A44" s="396" t="s">
        <v>2033</v>
      </c>
      <c r="B44" s="397" t="s">
        <v>2034</v>
      </c>
    </row>
    <row ht="56.25" outlineLevel="0" r="45">
      <c r="A45" s="396" t="s">
        <v>2035</v>
      </c>
      <c r="B45" s="397" t="s">
        <v>2036</v>
      </c>
    </row>
    <row ht="67.5" outlineLevel="0" r="46">
      <c r="A46" s="396" t="s">
        <v>2037</v>
      </c>
      <c r="B46" s="397" t="s">
        <v>2038</v>
      </c>
    </row>
    <row ht="56.25" outlineLevel="0" r="47">
      <c r="A47" s="396" t="s">
        <v>1468</v>
      </c>
      <c r="B47" s="397" t="s">
        <v>2039</v>
      </c>
    </row>
    <row ht="33.75" outlineLevel="0" r="48">
      <c r="A48" s="396" t="s">
        <v>1508</v>
      </c>
      <c r="B48" s="398" t="s">
        <v>1507</v>
      </c>
    </row>
    <row ht="56.25" outlineLevel="0" r="49">
      <c r="A49" s="396" t="s">
        <v>2040</v>
      </c>
      <c r="B49" s="397" t="s">
        <v>2041</v>
      </c>
    </row>
    <row ht="56.25" outlineLevel="0" r="50">
      <c r="A50" s="396" t="s">
        <v>2042</v>
      </c>
      <c r="B50" s="397" t="s">
        <v>2043</v>
      </c>
    </row>
    <row ht="56.25" outlineLevel="0" r="51">
      <c r="A51" s="396" t="s">
        <v>2044</v>
      </c>
      <c r="B51" s="397" t="s">
        <v>2045</v>
      </c>
    </row>
    <row ht="21" outlineLevel="0" r="52">
      <c r="A52" s="394" t="s">
        <v>2046</v>
      </c>
      <c r="B52" s="395" t="s">
        <v>1139</v>
      </c>
    </row>
    <row ht="56.25" outlineLevel="0" r="53">
      <c r="A53" s="396" t="s">
        <v>2047</v>
      </c>
      <c r="B53" s="397" t="s">
        <v>1582</v>
      </c>
    </row>
    <row ht="21" outlineLevel="0" r="54">
      <c r="A54" s="394" t="s">
        <v>2048</v>
      </c>
      <c r="B54" s="395" t="s">
        <v>1574</v>
      </c>
    </row>
    <row ht="45" outlineLevel="0" r="55">
      <c r="A55" s="396" t="s">
        <v>2049</v>
      </c>
      <c r="B55" s="398" t="s">
        <v>1586</v>
      </c>
    </row>
    <row ht="67.5" outlineLevel="0" r="56">
      <c r="A56" s="396" t="s">
        <v>2050</v>
      </c>
      <c r="B56" s="397" t="s">
        <v>1590</v>
      </c>
    </row>
    <row ht="45" outlineLevel="0" r="57">
      <c r="A57" s="396" t="s">
        <v>2051</v>
      </c>
      <c r="B57" s="398" t="s">
        <v>1576</v>
      </c>
    </row>
    <row ht="45" outlineLevel="0" r="58">
      <c r="A58" s="396" t="s">
        <v>2052</v>
      </c>
      <c r="B58" s="397" t="s">
        <v>1578</v>
      </c>
    </row>
    <row ht="21" outlineLevel="0" r="59">
      <c r="A59" s="394" t="s">
        <v>488</v>
      </c>
      <c r="B59" s="395" t="s">
        <v>2053</v>
      </c>
    </row>
    <row outlineLevel="0" r="60">
      <c r="A60" s="394" t="s">
        <v>2054</v>
      </c>
      <c r="B60" s="395" t="s">
        <v>2055</v>
      </c>
    </row>
    <row ht="45" outlineLevel="0" r="61">
      <c r="A61" s="396" t="s">
        <v>2056</v>
      </c>
      <c r="B61" s="398" t="s">
        <v>2057</v>
      </c>
    </row>
    <row ht="42" outlineLevel="0" r="62">
      <c r="A62" s="394" t="s">
        <v>2058</v>
      </c>
      <c r="B62" s="395" t="s">
        <v>2059</v>
      </c>
    </row>
    <row ht="78.75" outlineLevel="0" r="63">
      <c r="A63" s="396" t="s">
        <v>2060</v>
      </c>
      <c r="B63" s="397" t="s">
        <v>2061</v>
      </c>
    </row>
    <row outlineLevel="0" r="64">
      <c r="A64" s="394" t="s">
        <v>2062</v>
      </c>
      <c r="B64" s="395" t="s">
        <v>2063</v>
      </c>
    </row>
    <row ht="101.25" outlineLevel="0" r="65">
      <c r="A65" s="396" t="s">
        <v>2064</v>
      </c>
      <c r="B65" s="397" t="s">
        <v>2065</v>
      </c>
    </row>
    <row ht="45" outlineLevel="0" r="66">
      <c r="A66" s="396" t="s">
        <v>2066</v>
      </c>
      <c r="B66" s="398" t="s">
        <v>2067</v>
      </c>
    </row>
    <row ht="112.5" outlineLevel="0" r="67">
      <c r="A67" s="396" t="s">
        <v>2068</v>
      </c>
      <c r="B67" s="397" t="s">
        <v>2069</v>
      </c>
    </row>
    <row ht="31.5" outlineLevel="0" r="68">
      <c r="A68" s="394" t="s">
        <v>502</v>
      </c>
      <c r="B68" s="395" t="s">
        <v>1072</v>
      </c>
    </row>
    <row ht="21" outlineLevel="0" r="69">
      <c r="A69" s="394" t="s">
        <v>2070</v>
      </c>
      <c r="B69" s="395" t="s">
        <v>2071</v>
      </c>
    </row>
    <row ht="123.75" outlineLevel="0" r="70">
      <c r="A70" s="396" t="s">
        <v>2072</v>
      </c>
      <c r="B70" s="397" t="s">
        <v>2073</v>
      </c>
    </row>
    <row ht="123.75" outlineLevel="0" r="71">
      <c r="A71" s="396" t="s">
        <v>2074</v>
      </c>
      <c r="B71" s="397" t="s">
        <v>2075</v>
      </c>
    </row>
    <row ht="21" outlineLevel="0" r="72">
      <c r="A72" s="394" t="s">
        <v>2076</v>
      </c>
      <c r="B72" s="395" t="s">
        <v>1074</v>
      </c>
    </row>
    <row ht="78.75" outlineLevel="0" r="73">
      <c r="A73" s="396" t="s">
        <v>1077</v>
      </c>
      <c r="B73" s="397" t="s">
        <v>2077</v>
      </c>
    </row>
    <row ht="90" outlineLevel="0" r="74">
      <c r="A74" s="396" t="s">
        <v>1079</v>
      </c>
      <c r="B74" s="397" t="s">
        <v>2078</v>
      </c>
    </row>
    <row ht="31.5" outlineLevel="0" r="75">
      <c r="A75" s="394" t="s">
        <v>2079</v>
      </c>
      <c r="B75" s="395" t="s">
        <v>1423</v>
      </c>
    </row>
    <row ht="56.25" outlineLevel="0" r="76">
      <c r="A76" s="396" t="s">
        <v>1426</v>
      </c>
      <c r="B76" s="397" t="s">
        <v>1425</v>
      </c>
    </row>
    <row ht="21" outlineLevel="0" r="77">
      <c r="A77" s="394" t="s">
        <v>2080</v>
      </c>
      <c r="B77" s="395" t="s">
        <v>1518</v>
      </c>
    </row>
    <row ht="45" outlineLevel="0" r="78">
      <c r="A78" s="396" t="s">
        <v>1521</v>
      </c>
      <c r="B78" s="397" t="s">
        <v>1520</v>
      </c>
    </row>
    <row ht="31.5" outlineLevel="0" r="79">
      <c r="A79" s="394" t="s">
        <v>2081</v>
      </c>
      <c r="B79" s="395" t="s">
        <v>1176</v>
      </c>
    </row>
    <row ht="56.25" outlineLevel="0" r="80">
      <c r="A80" s="396" t="s">
        <v>2082</v>
      </c>
      <c r="B80" s="397" t="s">
        <v>2083</v>
      </c>
    </row>
    <row ht="56.25" outlineLevel="0" r="81">
      <c r="A81" s="396" t="s">
        <v>1179</v>
      </c>
      <c r="B81" s="397" t="s">
        <v>1178</v>
      </c>
    </row>
    <row ht="67.5" outlineLevel="0" r="82">
      <c r="A82" s="396" t="s">
        <v>2084</v>
      </c>
      <c r="B82" s="397" t="s">
        <v>2085</v>
      </c>
    </row>
    <row ht="21" outlineLevel="0" r="83">
      <c r="A83" s="394" t="s">
        <v>2086</v>
      </c>
      <c r="B83" s="395" t="s">
        <v>1092</v>
      </c>
    </row>
    <row ht="56.25" outlineLevel="0" r="84">
      <c r="A84" s="396" t="s">
        <v>2087</v>
      </c>
      <c r="B84" s="397" t="s">
        <v>2088</v>
      </c>
    </row>
    <row ht="45" outlineLevel="0" r="85">
      <c r="A85" s="396" t="s">
        <v>1191</v>
      </c>
      <c r="B85" s="398" t="s">
        <v>1190</v>
      </c>
    </row>
    <row ht="56.25" outlineLevel="0" r="86">
      <c r="A86" s="396" t="s">
        <v>2089</v>
      </c>
      <c r="B86" s="397" t="s">
        <v>2090</v>
      </c>
    </row>
    <row ht="31.5" outlineLevel="0" r="87">
      <c r="A87" s="394" t="s">
        <v>813</v>
      </c>
      <c r="B87" s="395" t="s">
        <v>1899</v>
      </c>
    </row>
    <row ht="42" outlineLevel="0" r="88">
      <c r="A88" s="394" t="s">
        <v>2091</v>
      </c>
      <c r="B88" s="395" t="s">
        <v>977</v>
      </c>
    </row>
    <row ht="78.75" outlineLevel="0" r="89">
      <c r="A89" s="396" t="s">
        <v>987</v>
      </c>
      <c r="B89" s="397" t="s">
        <v>986</v>
      </c>
    </row>
    <row ht="90" outlineLevel="0" r="90">
      <c r="A90" s="396" t="s">
        <v>2092</v>
      </c>
      <c r="B90" s="397" t="s">
        <v>2093</v>
      </c>
    </row>
    <row ht="67.5" outlineLevel="0" r="91">
      <c r="A91" s="396" t="s">
        <v>2094</v>
      </c>
      <c r="B91" s="397" t="s">
        <v>990</v>
      </c>
    </row>
    <row ht="21" outlineLevel="0" r="92">
      <c r="A92" s="394" t="s">
        <v>2095</v>
      </c>
      <c r="B92" s="395" t="s">
        <v>998</v>
      </c>
    </row>
    <row ht="56.25" outlineLevel="0" r="93">
      <c r="A93" s="396" t="s">
        <v>1001</v>
      </c>
      <c r="B93" s="397" t="s">
        <v>1000</v>
      </c>
    </row>
    <row ht="56.25" outlineLevel="0" r="94">
      <c r="A94" s="396" t="s">
        <v>1003</v>
      </c>
      <c r="B94" s="397" t="s">
        <v>1002</v>
      </c>
    </row>
    <row ht="56.25" outlineLevel="0" r="95">
      <c r="A95" s="396" t="s">
        <v>1733</v>
      </c>
      <c r="B95" s="397" t="s">
        <v>1732</v>
      </c>
    </row>
    <row ht="52.5" outlineLevel="0" r="96">
      <c r="A96" s="394" t="s">
        <v>2096</v>
      </c>
      <c r="B96" s="399" t="s">
        <v>2097</v>
      </c>
    </row>
    <row ht="45" outlineLevel="0" r="97">
      <c r="A97" s="396" t="s">
        <v>2096</v>
      </c>
      <c r="B97" s="397" t="s">
        <v>2097</v>
      </c>
    </row>
    <row ht="63" outlineLevel="0" r="98">
      <c r="A98" s="394" t="s">
        <v>2098</v>
      </c>
      <c r="B98" s="399" t="s">
        <v>2099</v>
      </c>
    </row>
    <row ht="56.25" outlineLevel="0" r="99">
      <c r="A99" s="396" t="s">
        <v>2098</v>
      </c>
      <c r="B99" s="397" t="s">
        <v>2099</v>
      </c>
    </row>
    <row outlineLevel="0" r="100">
      <c r="A100" s="394" t="s">
        <v>522</v>
      </c>
      <c r="B100" s="395" t="s">
        <v>1223</v>
      </c>
    </row>
    <row outlineLevel="0" r="101">
      <c r="A101" s="394" t="s">
        <v>2100</v>
      </c>
      <c r="B101" s="395" t="s">
        <v>1324</v>
      </c>
    </row>
    <row ht="63" outlineLevel="0" r="102">
      <c r="A102" s="394" t="s">
        <v>1331</v>
      </c>
      <c r="B102" s="399" t="s">
        <v>1330</v>
      </c>
    </row>
    <row ht="56.25" outlineLevel="0" r="103">
      <c r="A103" s="396" t="s">
        <v>1331</v>
      </c>
      <c r="B103" s="397" t="s">
        <v>1330</v>
      </c>
    </row>
    <row ht="67.5" outlineLevel="0" r="104">
      <c r="A104" s="396" t="s">
        <v>1333</v>
      </c>
      <c r="B104" s="397" t="s">
        <v>1332</v>
      </c>
    </row>
    <row ht="56.25" outlineLevel="0" r="105">
      <c r="A105" s="396" t="s">
        <v>1339</v>
      </c>
      <c r="B105" s="397" t="s">
        <v>1338</v>
      </c>
    </row>
    <row ht="45" outlineLevel="0" r="106">
      <c r="A106" s="396" t="s">
        <v>2101</v>
      </c>
      <c r="B106" s="398" t="s">
        <v>2102</v>
      </c>
    </row>
    <row ht="33.75" outlineLevel="0" r="107">
      <c r="A107" s="396" t="s">
        <v>2103</v>
      </c>
      <c r="B107" s="398" t="s">
        <v>2104</v>
      </c>
    </row>
    <row ht="33.75" outlineLevel="0" r="108">
      <c r="A108" s="396" t="s">
        <v>2105</v>
      </c>
      <c r="B108" s="398" t="s">
        <v>2106</v>
      </c>
    </row>
    <row ht="56.25" outlineLevel="0" r="109">
      <c r="A109" s="396" t="s">
        <v>2107</v>
      </c>
      <c r="B109" s="397" t="s">
        <v>2108</v>
      </c>
    </row>
    <row ht="33.75" outlineLevel="0" r="110">
      <c r="A110" s="396" t="s">
        <v>2109</v>
      </c>
      <c r="B110" s="398" t="s">
        <v>2110</v>
      </c>
    </row>
    <row ht="33.75" outlineLevel="0" r="111">
      <c r="A111" s="396" t="s">
        <v>2111</v>
      </c>
      <c r="B111" s="398" t="s">
        <v>2112</v>
      </c>
    </row>
    <row ht="67.5" outlineLevel="0" r="112">
      <c r="A112" s="396" t="s">
        <v>2113</v>
      </c>
      <c r="B112" s="397" t="s">
        <v>2114</v>
      </c>
    </row>
    <row outlineLevel="0" r="113">
      <c r="A113" s="394" t="s">
        <v>2115</v>
      </c>
      <c r="B113" s="395" t="s">
        <v>1350</v>
      </c>
    </row>
    <row ht="56.25" outlineLevel="0" r="114">
      <c r="A114" s="396" t="s">
        <v>1357</v>
      </c>
      <c r="B114" s="397" t="s">
        <v>1356</v>
      </c>
    </row>
    <row ht="78.75" outlineLevel="0" r="115">
      <c r="A115" s="396" t="s">
        <v>1359</v>
      </c>
      <c r="B115" s="397" t="s">
        <v>1358</v>
      </c>
    </row>
    <row ht="56.25" outlineLevel="0" r="116">
      <c r="A116" s="396" t="s">
        <v>1365</v>
      </c>
      <c r="B116" s="397" t="s">
        <v>1364</v>
      </c>
    </row>
    <row ht="33.75" outlineLevel="0" r="117">
      <c r="A117" s="396" t="s">
        <v>1371</v>
      </c>
      <c r="B117" s="398" t="s">
        <v>1370</v>
      </c>
    </row>
    <row ht="45" outlineLevel="0" r="118">
      <c r="A118" s="396" t="s">
        <v>2116</v>
      </c>
      <c r="B118" s="398" t="s">
        <v>2117</v>
      </c>
    </row>
    <row ht="33.75" outlineLevel="0" r="119">
      <c r="A119" s="396" t="s">
        <v>2118</v>
      </c>
      <c r="B119" s="398" t="s">
        <v>2119</v>
      </c>
    </row>
    <row ht="78.75" outlineLevel="0" r="120">
      <c r="A120" s="396" t="s">
        <v>2120</v>
      </c>
      <c r="B120" s="397" t="s">
        <v>2121</v>
      </c>
    </row>
    <row ht="21" outlineLevel="0" r="121">
      <c r="A121" s="394" t="s">
        <v>2122</v>
      </c>
      <c r="B121" s="395" t="s">
        <v>1225</v>
      </c>
    </row>
    <row ht="67.5" outlineLevel="0" r="122">
      <c r="A122" s="396" t="s">
        <v>1258</v>
      </c>
      <c r="B122" s="397" t="s">
        <v>1257</v>
      </c>
    </row>
    <row ht="78.75" outlineLevel="0" r="123">
      <c r="A123" s="396" t="s">
        <v>1260</v>
      </c>
      <c r="B123" s="397" t="s">
        <v>1259</v>
      </c>
    </row>
    <row ht="67.5" outlineLevel="0" r="124">
      <c r="A124" s="396" t="s">
        <v>1262</v>
      </c>
      <c r="B124" s="397" t="s">
        <v>1261</v>
      </c>
    </row>
    <row ht="56.25" outlineLevel="0" r="125">
      <c r="A125" s="396" t="s">
        <v>1264</v>
      </c>
      <c r="B125" s="397" t="s">
        <v>1263</v>
      </c>
    </row>
    <row ht="56.25" outlineLevel="0" r="126">
      <c r="A126" s="396" t="s">
        <v>1268</v>
      </c>
      <c r="B126" s="397" t="s">
        <v>1267</v>
      </c>
    </row>
    <row ht="56.25" outlineLevel="0" r="127">
      <c r="A127" s="396" t="s">
        <v>2123</v>
      </c>
      <c r="B127" s="397" t="s">
        <v>2124</v>
      </c>
    </row>
    <row ht="45" outlineLevel="0" r="128">
      <c r="A128" s="396" t="s">
        <v>2125</v>
      </c>
      <c r="B128" s="398" t="s">
        <v>2126</v>
      </c>
    </row>
    <row ht="56.25" outlineLevel="0" r="129">
      <c r="A129" s="396" t="s">
        <v>2127</v>
      </c>
      <c r="B129" s="397" t="s">
        <v>2128</v>
      </c>
    </row>
    <row ht="45" outlineLevel="0" r="130">
      <c r="A130" s="396" t="s">
        <v>2129</v>
      </c>
      <c r="B130" s="398" t="s">
        <v>2130</v>
      </c>
    </row>
    <row ht="33.75" outlineLevel="0" r="131">
      <c r="A131" s="396" t="s">
        <v>2131</v>
      </c>
      <c r="B131" s="398" t="s">
        <v>2132</v>
      </c>
    </row>
    <row ht="67.5" outlineLevel="0" r="132">
      <c r="A132" s="396" t="s">
        <v>2133</v>
      </c>
      <c r="B132" s="397" t="s">
        <v>2134</v>
      </c>
    </row>
    <row ht="45" outlineLevel="0" r="133">
      <c r="A133" s="396" t="s">
        <v>1274</v>
      </c>
      <c r="B133" s="398" t="s">
        <v>1273</v>
      </c>
    </row>
    <row ht="56.25" outlineLevel="0" r="134">
      <c r="A134" s="396" t="s">
        <v>1276</v>
      </c>
      <c r="B134" s="397" t="s">
        <v>1275</v>
      </c>
    </row>
    <row outlineLevel="0" r="135">
      <c r="A135" s="394" t="s">
        <v>537</v>
      </c>
      <c r="B135" s="395" t="s">
        <v>1277</v>
      </c>
    </row>
    <row ht="21" outlineLevel="0" r="136">
      <c r="A136" s="394" t="s">
        <v>2135</v>
      </c>
      <c r="B136" s="395" t="s">
        <v>1279</v>
      </c>
    </row>
    <row ht="45" outlineLevel="0" r="137">
      <c r="A137" s="396" t="s">
        <v>1698</v>
      </c>
      <c r="B137" s="398" t="s">
        <v>2136</v>
      </c>
    </row>
    <row ht="21" outlineLevel="0" r="138">
      <c r="A138" s="394" t="s">
        <v>2137</v>
      </c>
      <c r="B138" s="395" t="s">
        <v>1433</v>
      </c>
    </row>
    <row ht="45" outlineLevel="0" r="139">
      <c r="A139" s="396" t="s">
        <v>2138</v>
      </c>
      <c r="B139" s="398" t="s">
        <v>2139</v>
      </c>
    </row>
    <row ht="33.75" outlineLevel="0" r="140">
      <c r="A140" s="396" t="s">
        <v>2140</v>
      </c>
      <c r="B140" s="398" t="s">
        <v>2141</v>
      </c>
    </row>
    <row ht="21" outlineLevel="0" r="141">
      <c r="A141" s="394" t="s">
        <v>2142</v>
      </c>
      <c r="B141" s="395" t="s">
        <v>1018</v>
      </c>
    </row>
    <row ht="56.25" outlineLevel="0" r="142">
      <c r="A142" s="396" t="s">
        <v>1301</v>
      </c>
      <c r="B142" s="397" t="s">
        <v>1300</v>
      </c>
    </row>
    <row ht="78.75" outlineLevel="0" r="143">
      <c r="A143" s="396" t="s">
        <v>1303</v>
      </c>
      <c r="B143" s="397" t="s">
        <v>1302</v>
      </c>
    </row>
    <row ht="56.25" outlineLevel="0" r="144">
      <c r="A144" s="396" t="s">
        <v>1305</v>
      </c>
      <c r="B144" s="397" t="s">
        <v>1304</v>
      </c>
    </row>
    <row ht="45" outlineLevel="0" r="145">
      <c r="A145" s="396" t="s">
        <v>2143</v>
      </c>
      <c r="B145" s="398" t="s">
        <v>2144</v>
      </c>
    </row>
    <row ht="45" outlineLevel="0" r="146">
      <c r="A146" s="396" t="s">
        <v>2145</v>
      </c>
      <c r="B146" s="398" t="s">
        <v>2146</v>
      </c>
    </row>
    <row ht="31.5" outlineLevel="0" r="147">
      <c r="A147" s="394" t="s">
        <v>552</v>
      </c>
      <c r="B147" s="395" t="s">
        <v>2147</v>
      </c>
    </row>
    <row ht="21" outlineLevel="0" r="148">
      <c r="A148" s="394" t="s">
        <v>2148</v>
      </c>
      <c r="B148" s="395" t="s">
        <v>1049</v>
      </c>
    </row>
    <row ht="67.5" outlineLevel="0" r="149">
      <c r="A149" s="396" t="s">
        <v>2149</v>
      </c>
      <c r="B149" s="397" t="s">
        <v>2150</v>
      </c>
    </row>
    <row ht="21" outlineLevel="0" r="150">
      <c r="A150" s="394" t="s">
        <v>1763</v>
      </c>
      <c r="B150" s="395" t="s">
        <v>1028</v>
      </c>
    </row>
    <row outlineLevel="0" r="151">
      <c r="A151" s="394" t="s">
        <v>2151</v>
      </c>
      <c r="B151" s="395" t="s">
        <v>1041</v>
      </c>
    </row>
    <row ht="56.25" outlineLevel="0" r="152">
      <c r="A152" s="396" t="s">
        <v>1693</v>
      </c>
      <c r="B152" s="397" t="s">
        <v>2152</v>
      </c>
    </row>
    <row ht="67.5" outlineLevel="0" r="153">
      <c r="A153" s="396" t="s">
        <v>2153</v>
      </c>
      <c r="B153" s="397" t="s">
        <v>2154</v>
      </c>
    </row>
    <row ht="33.75" outlineLevel="0" r="154">
      <c r="A154" s="396" t="s">
        <v>1044</v>
      </c>
      <c r="B154" s="398" t="s">
        <v>1043</v>
      </c>
    </row>
    <row ht="21" outlineLevel="0" r="155">
      <c r="A155" s="394" t="s">
        <v>2155</v>
      </c>
      <c r="B155" s="395" t="s">
        <v>1522</v>
      </c>
    </row>
    <row ht="33.75" outlineLevel="0" r="156">
      <c r="A156" s="396" t="s">
        <v>2156</v>
      </c>
      <c r="B156" s="398" t="s">
        <v>1556</v>
      </c>
    </row>
    <row ht="21" outlineLevel="0" r="157">
      <c r="A157" s="394" t="s">
        <v>469</v>
      </c>
      <c r="B157" s="395" t="s">
        <v>1168</v>
      </c>
    </row>
    <row ht="21" outlineLevel="0" r="158">
      <c r="A158" s="394" t="s">
        <v>2157</v>
      </c>
      <c r="B158" s="395" t="s">
        <v>2158</v>
      </c>
    </row>
    <row ht="56.25" outlineLevel="0" r="159">
      <c r="A159" s="396" t="s">
        <v>2159</v>
      </c>
      <c r="B159" s="397" t="s">
        <v>2160</v>
      </c>
    </row>
    <row ht="21" outlineLevel="0" r="160">
      <c r="A160" s="394" t="s">
        <v>2161</v>
      </c>
      <c r="B160" s="395" t="s">
        <v>1170</v>
      </c>
    </row>
    <row ht="90" outlineLevel="0" r="161">
      <c r="A161" s="396" t="s">
        <v>2162</v>
      </c>
      <c r="B161" s="397" t="s">
        <v>2163</v>
      </c>
    </row>
    <row ht="45" outlineLevel="0" r="162">
      <c r="A162" s="396" t="s">
        <v>1173</v>
      </c>
      <c r="B162" s="398" t="s">
        <v>1172</v>
      </c>
    </row>
    <row ht="101.25" outlineLevel="0" r="163">
      <c r="A163" s="396" t="s">
        <v>2164</v>
      </c>
      <c r="B163" s="397" t="s">
        <v>2165</v>
      </c>
    </row>
    <row ht="21" outlineLevel="0" r="164">
      <c r="A164" s="394" t="s">
        <v>2166</v>
      </c>
      <c r="B164" s="395" t="s">
        <v>1427</v>
      </c>
    </row>
    <row ht="45" outlineLevel="0" r="165">
      <c r="A165" s="396" t="s">
        <v>1430</v>
      </c>
      <c r="B165" s="398" t="s">
        <v>1429</v>
      </c>
    </row>
    <row outlineLevel="0" r="166">
      <c r="A166" s="394" t="s">
        <v>470</v>
      </c>
      <c r="B166" s="395" t="s">
        <v>2167</v>
      </c>
    </row>
    <row ht="31.5" outlineLevel="0" r="167">
      <c r="A167" s="394" t="s">
        <v>983</v>
      </c>
      <c r="B167" s="395" t="s">
        <v>2168</v>
      </c>
    </row>
    <row ht="90" outlineLevel="0" r="168">
      <c r="A168" s="396" t="s">
        <v>2169</v>
      </c>
      <c r="B168" s="397" t="s">
        <v>2170</v>
      </c>
    </row>
    <row ht="67.5" outlineLevel="0" r="169">
      <c r="A169" s="396" t="s">
        <v>2171</v>
      </c>
      <c r="B169" s="397" t="s">
        <v>2172</v>
      </c>
    </row>
    <row ht="67.5" outlineLevel="0" r="170">
      <c r="A170" s="396" t="s">
        <v>1688</v>
      </c>
      <c r="B170" s="397" t="s">
        <v>2173</v>
      </c>
    </row>
    <row ht="67.5" outlineLevel="0" r="171">
      <c r="A171" s="396" t="s">
        <v>1678</v>
      </c>
      <c r="B171" s="397" t="s">
        <v>2174</v>
      </c>
    </row>
    <row ht="56.25" outlineLevel="0" r="172">
      <c r="A172" s="396" t="s">
        <v>2175</v>
      </c>
      <c r="B172" s="397" t="s">
        <v>2176</v>
      </c>
    </row>
    <row ht="56.25" outlineLevel="0" r="173">
      <c r="A173" s="396" t="s">
        <v>1727</v>
      </c>
      <c r="B173" s="397" t="s">
        <v>2177</v>
      </c>
    </row>
    <row outlineLevel="0" r="174">
      <c r="A174" s="394" t="s">
        <v>1202</v>
      </c>
      <c r="B174" s="395" t="s">
        <v>1645</v>
      </c>
    </row>
    <row ht="45" outlineLevel="0" r="175">
      <c r="A175" s="396" t="s">
        <v>1654</v>
      </c>
      <c r="B175" s="398" t="s">
        <v>1653</v>
      </c>
    </row>
    <row ht="56.25" outlineLevel="0" r="176">
      <c r="A176" s="396" t="s">
        <v>1656</v>
      </c>
      <c r="B176" s="397" t="s">
        <v>1655</v>
      </c>
    </row>
    <row ht="56.25" outlineLevel="0" r="177">
      <c r="A177" s="396" t="s">
        <v>1658</v>
      </c>
      <c r="B177" s="397" t="s">
        <v>1657</v>
      </c>
    </row>
    <row ht="45" outlineLevel="0" r="178">
      <c r="A178" s="396" t="s">
        <v>1660</v>
      </c>
      <c r="B178" s="397" t="s">
        <v>1659</v>
      </c>
    </row>
    <row ht="33.75" outlineLevel="0" r="179">
      <c r="A179" s="396" t="s">
        <v>1662</v>
      </c>
      <c r="B179" s="398" t="s">
        <v>1661</v>
      </c>
    </row>
    <row ht="45" outlineLevel="0" r="180">
      <c r="A180" s="396" t="s">
        <v>1668</v>
      </c>
      <c r="B180" s="398" t="s">
        <v>1667</v>
      </c>
    </row>
    <row ht="21" outlineLevel="0" r="181">
      <c r="A181" s="394" t="s">
        <v>471</v>
      </c>
      <c r="B181" s="395" t="s">
        <v>1012</v>
      </c>
    </row>
    <row outlineLevel="0" r="182">
      <c r="A182" s="394" t="s">
        <v>865</v>
      </c>
      <c r="B182" s="395" t="s">
        <v>1014</v>
      </c>
    </row>
    <row ht="67.5" outlineLevel="0" r="183">
      <c r="A183" s="396" t="s">
        <v>2178</v>
      </c>
      <c r="B183" s="397" t="s">
        <v>2179</v>
      </c>
    </row>
    <row ht="56.25" outlineLevel="0" r="184">
      <c r="A184" s="396" t="s">
        <v>2180</v>
      </c>
      <c r="B184" s="397" t="s">
        <v>2181</v>
      </c>
    </row>
    <row outlineLevel="0" r="185">
      <c r="A185" s="394" t="s">
        <v>871</v>
      </c>
      <c r="B185" s="395" t="s">
        <v>1064</v>
      </c>
    </row>
    <row ht="33.75" outlineLevel="0" r="186">
      <c r="A186" s="396" t="s">
        <v>2182</v>
      </c>
      <c r="B186" s="398" t="s">
        <v>2183</v>
      </c>
    </row>
    <row ht="45" outlineLevel="0" r="187">
      <c r="A187" s="396" t="s">
        <v>2184</v>
      </c>
      <c r="B187" s="397" t="s">
        <v>2185</v>
      </c>
    </row>
    <row ht="21" outlineLevel="0" r="188">
      <c r="A188" s="394" t="s">
        <v>885</v>
      </c>
      <c r="B188" s="395" t="s">
        <v>1018</v>
      </c>
    </row>
    <row ht="56.25" outlineLevel="0" r="189">
      <c r="A189" s="396" t="s">
        <v>1021</v>
      </c>
      <c r="B189" s="397" t="s">
        <v>1020</v>
      </c>
    </row>
    <row ht="21" outlineLevel="0" r="190">
      <c r="A190" s="394" t="s">
        <v>2186</v>
      </c>
      <c r="B190" s="395" t="s">
        <v>856</v>
      </c>
    </row>
    <row ht="31.5" outlineLevel="0" r="191">
      <c r="A191" s="394" t="s">
        <v>44</v>
      </c>
      <c r="B191" s="395" t="s">
        <v>900</v>
      </c>
    </row>
    <row ht="22.5" outlineLevel="0" r="192">
      <c r="A192" s="396" t="s">
        <v>903</v>
      </c>
      <c r="B192" s="398" t="s">
        <v>900</v>
      </c>
    </row>
    <row ht="21" outlineLevel="0" r="193">
      <c r="A193" s="394" t="s">
        <v>675</v>
      </c>
      <c r="B193" s="395" t="s">
        <v>858</v>
      </c>
    </row>
    <row ht="22.5" outlineLevel="0" r="194">
      <c r="A194" s="396" t="s">
        <v>869</v>
      </c>
      <c r="B194" s="398" t="s">
        <v>868</v>
      </c>
    </row>
    <row ht="45" outlineLevel="0" r="195">
      <c r="A195" s="396" t="s">
        <v>917</v>
      </c>
      <c r="B195" s="398" t="s">
        <v>916</v>
      </c>
    </row>
    <row ht="33.75" outlineLevel="0" r="196">
      <c r="A196" s="396" t="s">
        <v>879</v>
      </c>
      <c r="B196" s="398" t="s">
        <v>878</v>
      </c>
    </row>
    <row ht="33.75" outlineLevel="0" r="197">
      <c r="A197" s="396" t="s">
        <v>919</v>
      </c>
      <c r="B197" s="398" t="s">
        <v>918</v>
      </c>
    </row>
    <row ht="45" outlineLevel="0" r="198">
      <c r="A198" s="396" t="s">
        <v>961</v>
      </c>
      <c r="B198" s="398" t="s">
        <v>960</v>
      </c>
    </row>
    <row ht="45" outlineLevel="0" r="199">
      <c r="A199" s="396" t="s">
        <v>931</v>
      </c>
      <c r="B199" s="398" t="s">
        <v>930</v>
      </c>
    </row>
    <row ht="22.5" outlineLevel="0" r="200">
      <c r="A200" s="396" t="s">
        <v>963</v>
      </c>
      <c r="B200" s="398" t="s">
        <v>962</v>
      </c>
    </row>
    <row ht="33.75" outlineLevel="0" r="201">
      <c r="A201" s="396" t="s">
        <v>933</v>
      </c>
      <c r="B201" s="398" t="s">
        <v>932</v>
      </c>
    </row>
    <row ht="123.75" outlineLevel="0" r="202">
      <c r="A202" s="396" t="s">
        <v>935</v>
      </c>
      <c r="B202" s="397" t="s">
        <v>934</v>
      </c>
    </row>
    <row ht="22.5" outlineLevel="0" r="203">
      <c r="A203" s="396" t="s">
        <v>2187</v>
      </c>
      <c r="B203" s="398" t="s">
        <v>2188</v>
      </c>
    </row>
    <row ht="31.5" outlineLevel="0" r="204">
      <c r="A204" s="394" t="s">
        <v>2189</v>
      </c>
      <c r="B204" s="395" t="s">
        <v>891</v>
      </c>
    </row>
    <row ht="45" outlineLevel="0" r="205">
      <c r="A205" s="396" t="s">
        <v>896</v>
      </c>
      <c r="B205" s="398" t="s">
        <v>895</v>
      </c>
    </row>
    <row ht="42" outlineLevel="0" r="206">
      <c r="A206" s="394" t="s">
        <v>2190</v>
      </c>
      <c r="B206" s="395" t="s">
        <v>2191</v>
      </c>
    </row>
    <row ht="33.75" outlineLevel="0" r="207">
      <c r="A207" s="396" t="s">
        <v>2192</v>
      </c>
      <c r="B207" s="398" t="s">
        <v>2191</v>
      </c>
    </row>
    <row ht="45" outlineLevel="0" r="208">
      <c r="A208" s="396" t="s">
        <v>2193</v>
      </c>
      <c r="B208" s="398" t="s">
        <v>2194</v>
      </c>
    </row>
    <row outlineLevel="0" r="209">
      <c r="A209" s="394" t="s">
        <v>2195</v>
      </c>
      <c r="B209" s="395" t="s">
        <v>936</v>
      </c>
    </row>
    <row ht="21" outlineLevel="0" r="210">
      <c r="A210" s="394" t="s">
        <v>2196</v>
      </c>
      <c r="B210" s="395" t="s">
        <v>1148</v>
      </c>
    </row>
    <row ht="22.5" outlineLevel="0" r="211">
      <c r="A211" s="396" t="s">
        <v>1150</v>
      </c>
      <c r="B211" s="398" t="s">
        <v>1148</v>
      </c>
    </row>
    <row ht="21" outlineLevel="0" r="212">
      <c r="A212" s="394" t="s">
        <v>2197</v>
      </c>
      <c r="B212" s="395" t="s">
        <v>2198</v>
      </c>
    </row>
    <row ht="22.5" outlineLevel="0" r="213">
      <c r="A213" s="396" t="s">
        <v>2199</v>
      </c>
      <c r="B213" s="398" t="s">
        <v>2198</v>
      </c>
    </row>
    <row ht="42" outlineLevel="0" r="214">
      <c r="A214" s="394" t="s">
        <v>2200</v>
      </c>
      <c r="B214" s="395" t="s">
        <v>2201</v>
      </c>
    </row>
    <row ht="33.75" outlineLevel="0" r="215">
      <c r="A215" s="396" t="s">
        <v>949</v>
      </c>
      <c r="B215" s="398" t="s">
        <v>2201</v>
      </c>
    </row>
    <row ht="21" outlineLevel="0" r="216">
      <c r="A216" s="394" t="s">
        <v>2202</v>
      </c>
      <c r="B216" s="395" t="s">
        <v>1196</v>
      </c>
    </row>
    <row ht="22.5" outlineLevel="0" r="217">
      <c r="A217" s="396" t="s">
        <v>1200</v>
      </c>
      <c r="B217" s="398" t="s">
        <v>1196</v>
      </c>
    </row>
    <row ht="33.75" outlineLevel="0" r="218">
      <c r="A218" s="396" t="s">
        <v>1204</v>
      </c>
      <c r="B218" s="398" t="s">
        <v>1203</v>
      </c>
    </row>
    <row ht="21" outlineLevel="0" r="219">
      <c r="A219" s="394" t="s">
        <v>2203</v>
      </c>
      <c r="B219" s="395" t="s">
        <v>938</v>
      </c>
    </row>
    <row ht="22.5" outlineLevel="0" r="220">
      <c r="A220" s="396" t="s">
        <v>1130</v>
      </c>
      <c r="B220" s="398" t="s">
        <v>938</v>
      </c>
    </row>
    <row ht="45" outlineLevel="0" r="221">
      <c r="A221" s="400" t="s">
        <v>2204</v>
      </c>
      <c r="B221" s="401" t="s">
        <v>2205</v>
      </c>
    </row>
    <row ht="63.75" outlineLevel="0" r="222">
      <c r="A222" s="402" t="s">
        <v>2206</v>
      </c>
      <c r="B222" s="139" t="s">
        <v>2207</v>
      </c>
    </row>
    <row ht="102" outlineLevel="0" r="223">
      <c r="A223" s="402" t="s">
        <v>1630</v>
      </c>
      <c r="B223" s="139" t="s">
        <v>2208</v>
      </c>
    </row>
    <row ht="114.75" outlineLevel="0" r="224">
      <c r="A224" s="402" t="s">
        <v>2209</v>
      </c>
      <c r="B224" s="139" t="s">
        <v>2210</v>
      </c>
    </row>
    <row ht="127.5" outlineLevel="0" r="225">
      <c r="A225" s="402" t="s">
        <v>2211</v>
      </c>
      <c r="B225" s="139" t="s">
        <v>2212</v>
      </c>
    </row>
    <row ht="76.5" outlineLevel="0" r="226">
      <c r="A226" s="402" t="s">
        <v>2213</v>
      </c>
      <c r="B226" s="139" t="s">
        <v>2214</v>
      </c>
    </row>
    <row ht="38.25" outlineLevel="0" r="227">
      <c r="A227" s="402" t="s">
        <v>883</v>
      </c>
      <c r="B227" s="139" t="s">
        <v>880</v>
      </c>
    </row>
    <row ht="38.25" outlineLevel="0" r="228">
      <c r="A228" s="402" t="s">
        <v>887</v>
      </c>
      <c r="B228" s="139" t="s">
        <v>880</v>
      </c>
    </row>
    <row ht="38.25" outlineLevel="0" r="229">
      <c r="A229" s="402" t="s">
        <v>894</v>
      </c>
      <c r="B229" s="139" t="s">
        <v>891</v>
      </c>
    </row>
    <row ht="38.25" outlineLevel="0" r="230">
      <c r="A230" s="402" t="s">
        <v>968</v>
      </c>
      <c r="B230" s="139" t="s">
        <v>2215</v>
      </c>
    </row>
    <row ht="38.25" outlineLevel="0" r="231">
      <c r="A231" s="402" t="s">
        <v>1420</v>
      </c>
      <c r="B231" s="139" t="s">
        <v>1419</v>
      </c>
    </row>
    <row ht="102" outlineLevel="0" r="232">
      <c r="A232" s="402" t="s">
        <v>1624</v>
      </c>
      <c r="B232" s="139" t="s">
        <v>1623</v>
      </c>
    </row>
    <row ht="51" outlineLevel="0" r="233">
      <c r="A233" s="402" t="s">
        <v>1038</v>
      </c>
      <c r="B233" s="139" t="s">
        <v>1037</v>
      </c>
    </row>
    <row ht="76.5" outlineLevel="0" r="234">
      <c r="A234" s="402" t="s">
        <v>1052</v>
      </c>
      <c r="B234" s="139" t="s">
        <v>2216</v>
      </c>
    </row>
    <row ht="60" outlineLevel="0" r="235">
      <c r="A235" s="403" t="s">
        <v>1349</v>
      </c>
      <c r="B235" s="404" t="s">
        <v>2217</v>
      </c>
    </row>
    <row ht="45" outlineLevel="0" r="236">
      <c r="A236" s="403" t="s">
        <v>1345</v>
      </c>
      <c r="B236" s="404" t="s">
        <v>1344</v>
      </c>
    </row>
    <row ht="90" outlineLevel="0" r="237">
      <c r="A237" s="403" t="s">
        <v>2218</v>
      </c>
      <c r="B237" s="404" t="s">
        <v>2219</v>
      </c>
    </row>
    <row ht="90" outlineLevel="0" r="238">
      <c r="A238" s="403" t="s">
        <v>2220</v>
      </c>
      <c r="B238" s="404" t="s">
        <v>2221</v>
      </c>
    </row>
    <row ht="105" outlineLevel="0" r="239">
      <c r="A239" s="403" t="s">
        <v>1361</v>
      </c>
      <c r="B239" s="404" t="s">
        <v>1360</v>
      </c>
    </row>
    <row ht="90" outlineLevel="0" r="240">
      <c r="A240" s="403" t="s">
        <v>1363</v>
      </c>
      <c r="B240" s="404" t="s">
        <v>1362</v>
      </c>
    </row>
    <row ht="105" outlineLevel="0" r="241">
      <c r="A241" s="403" t="s">
        <v>2222</v>
      </c>
      <c r="B241" s="404" t="s">
        <v>2223</v>
      </c>
    </row>
    <row ht="90" outlineLevel="0" r="242">
      <c r="A242" s="403" t="s">
        <v>2224</v>
      </c>
      <c r="B242" s="404" t="s">
        <v>2225</v>
      </c>
    </row>
    <row ht="90" outlineLevel="0" r="243">
      <c r="A243" s="403" t="s">
        <v>2226</v>
      </c>
      <c r="B243" s="404" t="s">
        <v>2227</v>
      </c>
    </row>
    <row ht="105" outlineLevel="0" r="244">
      <c r="A244" s="403" t="s">
        <v>2228</v>
      </c>
      <c r="B244" s="404" t="s">
        <v>2134</v>
      </c>
    </row>
    <row ht="45" outlineLevel="0" r="245">
      <c r="A245" s="403" t="s">
        <v>2229</v>
      </c>
      <c r="B245" s="404" t="s">
        <v>2230</v>
      </c>
    </row>
    <row ht="105" outlineLevel="0" r="246">
      <c r="A246" s="403" t="s">
        <v>2231</v>
      </c>
      <c r="B246" s="404" t="s">
        <v>2232</v>
      </c>
    </row>
    <row ht="75" outlineLevel="0" r="247">
      <c r="A247" s="403" t="s">
        <v>2233</v>
      </c>
      <c r="B247" s="404" t="s">
        <v>2234</v>
      </c>
    </row>
    <row ht="75" outlineLevel="0" r="248">
      <c r="A248" s="403" t="s">
        <v>2235</v>
      </c>
      <c r="B248" s="404" t="s">
        <v>2236</v>
      </c>
    </row>
    <row ht="75" outlineLevel="0" r="249">
      <c r="A249" s="403" t="s">
        <v>1417</v>
      </c>
      <c r="B249" s="404" t="s">
        <v>1416</v>
      </c>
    </row>
    <row ht="60" outlineLevel="0" r="250">
      <c r="A250" s="403" t="s">
        <v>2237</v>
      </c>
      <c r="B250" s="404" t="s">
        <v>2238</v>
      </c>
    </row>
    <row ht="90" outlineLevel="0" r="251">
      <c r="A251" s="403" t="s">
        <v>2239</v>
      </c>
      <c r="B251" s="404" t="s">
        <v>2240</v>
      </c>
    </row>
    <row ht="90" outlineLevel="0" r="252">
      <c r="A252" s="403" t="s">
        <v>1712</v>
      </c>
      <c r="B252" s="404" t="s">
        <v>2241</v>
      </c>
    </row>
    <row ht="90" outlineLevel="0" r="253">
      <c r="A253" s="403" t="s">
        <v>1717</v>
      </c>
      <c r="B253" s="404" t="s">
        <v>1716</v>
      </c>
    </row>
    <row ht="76.5" outlineLevel="0" r="254">
      <c r="A254" s="402" t="s">
        <v>2242</v>
      </c>
      <c r="B254" s="139" t="s">
        <v>2243</v>
      </c>
    </row>
    <row ht="63.75" outlineLevel="0" r="255">
      <c r="A255" s="402" t="s">
        <v>2184</v>
      </c>
      <c r="B255" s="139" t="s">
        <v>2185</v>
      </c>
    </row>
    <row ht="76.5" outlineLevel="0" r="256">
      <c r="A256" s="402" t="s">
        <v>2244</v>
      </c>
      <c r="B256" s="139" t="s">
        <v>2245</v>
      </c>
    </row>
    <row ht="38.25" outlineLevel="0" r="257">
      <c r="A257" s="402" t="s">
        <v>1422</v>
      </c>
      <c r="B257" s="139" t="s">
        <v>1421</v>
      </c>
    </row>
    <row ht="38.25" outlineLevel="0" r="258">
      <c r="A258" s="402" t="s">
        <v>1087</v>
      </c>
      <c r="B258" s="139" t="s">
        <v>1086</v>
      </c>
    </row>
    <row ht="153" outlineLevel="0" r="259">
      <c r="A259" s="402" t="s">
        <v>1464</v>
      </c>
      <c r="B259" s="139" t="s">
        <v>2246</v>
      </c>
    </row>
    <row ht="89.25" outlineLevel="0" r="260">
      <c r="A260" s="402" t="s">
        <v>2247</v>
      </c>
      <c r="B260" s="139" t="s">
        <v>2032</v>
      </c>
    </row>
    <row ht="153" outlineLevel="0" r="261">
      <c r="A261" s="402" t="s">
        <v>1496</v>
      </c>
      <c r="B261" s="139" t="s">
        <v>2248</v>
      </c>
    </row>
    <row ht="51" outlineLevel="0" r="262">
      <c r="A262" s="402" t="s">
        <v>1504</v>
      </c>
      <c r="B262" s="139" t="s">
        <v>1503</v>
      </c>
    </row>
    <row ht="51" outlineLevel="0" r="263">
      <c r="A263" s="402" t="s">
        <v>2249</v>
      </c>
      <c r="B263" s="139" t="s">
        <v>2250</v>
      </c>
    </row>
    <row ht="63.75" outlineLevel="0" r="264">
      <c r="A264" s="402" t="s">
        <v>1573</v>
      </c>
      <c r="B264" s="139" t="s">
        <v>2251</v>
      </c>
    </row>
    <row ht="63.75" outlineLevel="0" r="265">
      <c r="A265" s="402" t="s">
        <v>1284</v>
      </c>
      <c r="B265" s="139" t="s">
        <v>2252</v>
      </c>
    </row>
    <row ht="38.25" outlineLevel="0" r="266">
      <c r="A266" s="402" t="s">
        <v>1288</v>
      </c>
      <c r="B266" s="139" t="s">
        <v>1287</v>
      </c>
    </row>
    <row ht="51" outlineLevel="0" r="267">
      <c r="A267" s="402" t="s">
        <v>2253</v>
      </c>
      <c r="B267" s="139" t="s">
        <v>1312</v>
      </c>
    </row>
    <row ht="63.75" outlineLevel="0" r="268">
      <c r="A268" s="402" t="s">
        <v>2254</v>
      </c>
      <c r="B268" s="139" t="s">
        <v>1588</v>
      </c>
    </row>
    <row ht="76.5" outlineLevel="0" r="269">
      <c r="A269" s="402" t="s">
        <v>2255</v>
      </c>
      <c r="B269" s="139" t="s">
        <v>1592</v>
      </c>
    </row>
    <row ht="63.75" outlineLevel="0" r="270">
      <c r="A270" s="402" t="s">
        <v>2256</v>
      </c>
      <c r="B270" s="139" t="s">
        <v>1594</v>
      </c>
    </row>
    <row ht="63.75" outlineLevel="0" r="271">
      <c r="A271" s="402" t="s">
        <v>2257</v>
      </c>
      <c r="B271" s="139" t="s">
        <v>1600</v>
      </c>
    </row>
    <row ht="76.5" outlineLevel="0" r="272">
      <c r="A272" s="402" t="s">
        <v>2258</v>
      </c>
      <c r="B272" s="139" t="s">
        <v>1602</v>
      </c>
    </row>
    <row ht="63.75" outlineLevel="0" r="273">
      <c r="A273" s="402" t="s">
        <v>1337</v>
      </c>
      <c r="B273" s="139" t="s">
        <v>1336</v>
      </c>
    </row>
    <row ht="45" outlineLevel="0" r="274">
      <c r="A274" s="403" t="s">
        <v>2259</v>
      </c>
      <c r="B274" s="404" t="s">
        <v>2260</v>
      </c>
    </row>
    <row ht="30" outlineLevel="0" r="275">
      <c r="A275" s="403" t="s">
        <v>2261</v>
      </c>
      <c r="B275" s="404" t="s">
        <v>2262</v>
      </c>
    </row>
    <row ht="30" outlineLevel="0" r="276">
      <c r="A276" s="403" t="s">
        <v>2263</v>
      </c>
      <c r="B276" s="404" t="s">
        <v>1285</v>
      </c>
    </row>
    <row ht="30" outlineLevel="0" r="277">
      <c r="A277" s="403" t="s">
        <v>819</v>
      </c>
      <c r="B277" s="404" t="s">
        <v>2264</v>
      </c>
    </row>
    <row ht="30" outlineLevel="0" r="278">
      <c r="A278" s="403" t="s">
        <v>2265</v>
      </c>
      <c r="B278" s="404" t="s">
        <v>1237</v>
      </c>
    </row>
    <row ht="30" outlineLevel="0" r="279">
      <c r="A279" s="403" t="s">
        <v>2266</v>
      </c>
      <c r="B279" s="404" t="s">
        <v>1414</v>
      </c>
    </row>
    <row ht="30" outlineLevel="0" r="280">
      <c r="A280" s="403" t="s">
        <v>2267</v>
      </c>
      <c r="B280" s="404" t="s">
        <v>1018</v>
      </c>
    </row>
    <row ht="30" outlineLevel="0" r="281">
      <c r="A281" s="403" t="s">
        <v>2268</v>
      </c>
      <c r="B281" s="404" t="s">
        <v>1030</v>
      </c>
    </row>
    <row ht="45" outlineLevel="0" r="282">
      <c r="A282" s="403" t="s">
        <v>2269</v>
      </c>
      <c r="B282" s="404" t="s">
        <v>880</v>
      </c>
    </row>
    <row ht="45" outlineLevel="0" r="283">
      <c r="A283" s="403" t="s">
        <v>2270</v>
      </c>
      <c r="B283" s="404" t="s">
        <v>2215</v>
      </c>
    </row>
    <row ht="60" outlineLevel="0" r="284">
      <c r="A284" s="338" t="s">
        <v>2271</v>
      </c>
      <c r="B284" s="405" t="s">
        <v>1736</v>
      </c>
    </row>
    <row ht="75" outlineLevel="0" r="285">
      <c r="A285" s="338" t="s">
        <v>2272</v>
      </c>
      <c r="B285" s="406" t="s">
        <v>2273</v>
      </c>
    </row>
    <row ht="90" outlineLevel="0" r="286">
      <c r="A286" s="338" t="s">
        <v>2274</v>
      </c>
      <c r="B286" s="406" t="s">
        <v>2275</v>
      </c>
    </row>
    <row ht="120" outlineLevel="0" r="287">
      <c r="A287" s="338" t="s">
        <v>2276</v>
      </c>
      <c r="B287" s="406" t="s">
        <v>2277</v>
      </c>
    </row>
    <row outlineLevel="0" r="288">
      <c r="A288" s="338" t="n"/>
    </row>
  </sheetData>
  <autoFilter ref="A1:B287"/>
  <pageMargins bottom="0.75" footer="0.300000011920929" header="0.300000011920929" left="0.700000047683716" right="0.700000047683716" top="0.75"/>
  <pageSetup fitToHeight="0" fitToWidth="0" orientation="portrait" paperHeight="297mm" paperSize="9" paperWidth="210mm" scale="100"/>
</worksheet>
</file>

<file path=xl/worksheets/sheet39.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sheetPr>
  <dimension ref="A1"/>
  <sheetViews>
    <sheetView showZeros="true" workbookViewId="0"/>
  </sheetViews>
  <sheetFormatPr baseColWidth="8" customHeight="false" defaultColWidth="9.01743714249899" defaultRowHeight="12.75" zeroHeight="false"/>
  <sheetData/>
  <pageMargins bottom="0.75" footer="0.300000011920929" header="0.300000011920929" left="0.700000047683716" right="0.700000047683716" top="0.75"/>
</worksheet>
</file>

<file path=xl/worksheets/sheet4.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sheetPr>
  <dimension ref="A1:P57"/>
  <sheetViews>
    <sheetView showZeros="true" workbookViewId="0"/>
  </sheetViews>
  <sheetFormatPr baseColWidth="8" customHeight="false" defaultColWidth="9.01743714249899" defaultRowHeight="12.75" zeroHeight="false"/>
  <cols>
    <col customWidth="true" max="1" min="1" outlineLevel="0" width="3.66092533562993"/>
    <col customWidth="true" max="2" min="2" outlineLevel="0" width="47.2105244371545"/>
    <col customWidth="true" max="3" min="3" outlineLevel="0" width="7.60701748687736"/>
    <col customWidth="true" max="4" min="4" outlineLevel="0" width="5.91913822687113"/>
    <col customWidth="true" max="5" min="5" outlineLevel="0" width="7.60701748687736"/>
    <col customWidth="true" max="6" min="6" outlineLevel="0" width="5.91913822687113"/>
    <col customWidth="true" max="7" min="7" outlineLevel="0" width="7.60701748687736"/>
    <col customWidth="true" max="8" min="8" outlineLevel="0" width="5.91913822687113"/>
  </cols>
  <sheetData>
    <row customHeight="true" hidden="true" ht="45.75" outlineLevel="0" r="1">
      <c r="A1" s="2" t="str">
        <f aca="false" ca="false" dt2D="false" dtr="false" t="normal">"Приложение №"&amp;Н2Норм&amp;"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2" t="s"/>
      <c r="C1" s="2" t="s"/>
      <c r="D1" s="2" t="s"/>
      <c r="E1" s="2" t="s"/>
      <c r="F1" s="2" t="s"/>
      <c r="G1" s="2" t="s"/>
      <c r="H1" s="2" t="s"/>
    </row>
    <row customHeight="true" ht="54.75" outlineLevel="0" r="2">
      <c r="A2" s="2" t="str">
        <f aca="false" ca="false" dt2D="false" dtr="false" t="normal">"Приложение №"&amp;Н1Норм&amp;" к решению
Богучанского районного Совета депутатов
от "&amp;Р1дата&amp;" года №"&amp;Р1номер</f>
        <v>Приложение № к решению
Богучанского районного Совета депутатов
от 22.12.2021 года №18/1-133</v>
      </c>
      <c r="B2" s="2" t="s"/>
      <c r="C2" s="2" t="s"/>
      <c r="D2" s="2" t="s"/>
      <c r="E2" s="2" t="s"/>
      <c r="F2" s="2" t="s"/>
      <c r="G2" s="2" t="s"/>
      <c r="H2" s="2" t="s"/>
    </row>
    <row customHeight="true" ht="58.5" outlineLevel="0" r="3">
      <c r="A3" s="83" t="str">
        <f aca="false" ca="false" dt2D="false" dtr="false" t="normal">"Нормативы распределения доходов районного бюджета между бюджетами бюджетной системы Российской Федерации на "&amp;год&amp;" год и плановый период "&amp;ПлПер&amp;" годов"</f>
        <v>Нормативы распределения доходов районного бюджета между бюджетами бюджетной системы Российской Федерации на 2022 год и плановый период 2023-2024 годов</v>
      </c>
      <c r="B3" s="84" t="s"/>
      <c r="C3" s="84" t="s"/>
      <c r="D3" s="84" t="s"/>
      <c r="E3" s="84" t="s"/>
      <c r="F3" s="84" t="s"/>
      <c r="G3" s="84" t="s"/>
      <c r="H3" s="85" t="s"/>
    </row>
    <row customHeight="true" ht="14.25" outlineLevel="0" r="4">
      <c r="A4" s="86" t="n"/>
      <c r="B4" s="86" t="n"/>
      <c r="C4" s="86" t="n"/>
      <c r="D4" s="86" t="n"/>
      <c r="E4" s="86" t="n"/>
      <c r="F4" s="86" t="n"/>
      <c r="G4" s="87" t="s">
        <v>395</v>
      </c>
      <c r="H4" s="86" t="n"/>
    </row>
    <row ht="25.5" outlineLevel="0" r="5">
      <c r="A5" s="88" t="s">
        <v>396</v>
      </c>
      <c r="B5" s="89" t="s">
        <v>397</v>
      </c>
      <c r="C5" s="90" t="s">
        <v>398</v>
      </c>
      <c r="D5" s="91" t="s"/>
      <c r="E5" s="90" t="s">
        <v>399</v>
      </c>
      <c r="F5" s="91" t="s"/>
      <c r="G5" s="90" t="s">
        <v>400</v>
      </c>
      <c r="H5" s="91" t="s"/>
    </row>
    <row ht="38.25" outlineLevel="0" r="6">
      <c r="A6" s="88" t="n"/>
      <c r="B6" s="89" t="n"/>
      <c r="C6" s="90" t="s">
        <v>401</v>
      </c>
      <c r="D6" s="90" t="s">
        <v>402</v>
      </c>
      <c r="E6" s="90" t="s">
        <v>401</v>
      </c>
      <c r="F6" s="90" t="s">
        <v>402</v>
      </c>
      <c r="G6" s="90" t="s">
        <v>401</v>
      </c>
      <c r="H6" s="90" t="s">
        <v>402</v>
      </c>
    </row>
    <row outlineLevel="0" r="7">
      <c r="A7" s="92" t="n">
        <v>1</v>
      </c>
      <c r="B7" s="90" t="n">
        <v>2</v>
      </c>
      <c r="C7" s="92" t="n">
        <v>3</v>
      </c>
      <c r="D7" s="90" t="n">
        <v>4</v>
      </c>
      <c r="E7" s="92" t="n">
        <v>5</v>
      </c>
      <c r="F7" s="90" t="n">
        <v>6</v>
      </c>
      <c r="G7" s="92" t="n">
        <v>7</v>
      </c>
      <c r="H7" s="90" t="n">
        <v>8</v>
      </c>
    </row>
    <row ht="51" outlineLevel="0" r="8">
      <c r="A8" s="93" t="n">
        <v>1</v>
      </c>
      <c r="B8" s="94" t="s">
        <v>403</v>
      </c>
      <c r="C8" s="95" t="n">
        <v>5</v>
      </c>
      <c r="D8" s="95" t="n"/>
      <c r="E8" s="95" t="n">
        <v>5</v>
      </c>
      <c r="F8" s="95" t="n"/>
      <c r="G8" s="95" t="n">
        <v>5</v>
      </c>
      <c r="H8" s="95" t="n"/>
    </row>
    <row ht="38.25" outlineLevel="0" r="9">
      <c r="A9" s="93" t="n">
        <v>2</v>
      </c>
      <c r="B9" s="94" t="s">
        <v>404</v>
      </c>
      <c r="C9" s="95" t="n">
        <v>5</v>
      </c>
      <c r="D9" s="95" t="n"/>
      <c r="E9" s="95" t="n">
        <v>5</v>
      </c>
      <c r="F9" s="95" t="n"/>
      <c r="G9" s="95" t="n">
        <v>5</v>
      </c>
      <c r="H9" s="95" t="n"/>
    </row>
    <row ht="63.75" outlineLevel="0" r="10">
      <c r="A10" s="93" t="n">
        <v>3</v>
      </c>
      <c r="B10" s="94" t="s">
        <v>405</v>
      </c>
      <c r="C10" s="95" t="n">
        <v>20</v>
      </c>
      <c r="D10" s="95" t="n">
        <v>10</v>
      </c>
      <c r="E10" s="95" t="n">
        <v>20</v>
      </c>
      <c r="F10" s="95" t="n">
        <v>10</v>
      </c>
      <c r="G10" s="95" t="n">
        <v>20</v>
      </c>
      <c r="H10" s="95" t="n">
        <v>10</v>
      </c>
    </row>
    <row ht="102" outlineLevel="0" r="11">
      <c r="A11" s="93" t="n">
        <v>4</v>
      </c>
      <c r="B11" s="94" t="s">
        <v>406</v>
      </c>
      <c r="C11" s="95" t="n">
        <v>20</v>
      </c>
      <c r="D11" s="95" t="n">
        <v>10</v>
      </c>
      <c r="E11" s="95" t="n">
        <v>20</v>
      </c>
      <c r="F11" s="95" t="n">
        <v>10</v>
      </c>
      <c r="G11" s="95" t="n">
        <v>20</v>
      </c>
      <c r="H11" s="95" t="n">
        <v>10</v>
      </c>
    </row>
    <row ht="38.25" outlineLevel="0" r="12">
      <c r="A12" s="93" t="n">
        <v>5</v>
      </c>
      <c r="B12" s="94" t="s">
        <v>407</v>
      </c>
      <c r="C12" s="95" t="n">
        <v>20</v>
      </c>
      <c r="D12" s="95" t="n">
        <v>10</v>
      </c>
      <c r="E12" s="95" t="n">
        <v>20</v>
      </c>
      <c r="F12" s="95" t="n">
        <v>10</v>
      </c>
      <c r="G12" s="95" t="n">
        <v>20</v>
      </c>
      <c r="H12" s="95" t="n">
        <v>10</v>
      </c>
    </row>
    <row ht="76.5" outlineLevel="0" r="13">
      <c r="A13" s="93" t="n">
        <v>6</v>
      </c>
      <c r="B13" s="94" t="s">
        <v>408</v>
      </c>
      <c r="C13" s="95" t="n">
        <v>15</v>
      </c>
      <c r="D13" s="95" t="n"/>
      <c r="E13" s="95" t="n">
        <v>15</v>
      </c>
      <c r="F13" s="95" t="n"/>
      <c r="G13" s="95" t="n">
        <v>15</v>
      </c>
      <c r="H13" s="95" t="n"/>
    </row>
    <row ht="51" outlineLevel="0" r="14">
      <c r="A14" s="93" t="n">
        <v>7</v>
      </c>
      <c r="B14" s="94" t="s">
        <v>409</v>
      </c>
      <c r="C14" s="95" t="s">
        <v>410</v>
      </c>
      <c r="D14" s="96" t="s"/>
      <c r="E14" s="95" t="s">
        <v>410</v>
      </c>
      <c r="F14" s="96" t="s"/>
      <c r="G14" s="95" t="s">
        <v>410</v>
      </c>
      <c r="H14" s="96" t="s"/>
    </row>
    <row ht="76.5" outlineLevel="0" r="15">
      <c r="A15" s="93" t="n">
        <v>8</v>
      </c>
      <c r="B15" s="94" t="s">
        <v>411</v>
      </c>
      <c r="C15" s="95" t="s">
        <v>410</v>
      </c>
      <c r="D15" s="96" t="s"/>
      <c r="E15" s="95" t="s">
        <v>410</v>
      </c>
      <c r="F15" s="96" t="s"/>
      <c r="G15" s="95" t="s">
        <v>410</v>
      </c>
      <c r="H15" s="96" t="s"/>
    </row>
    <row ht="51" outlineLevel="0" r="16">
      <c r="A16" s="93" t="n">
        <v>9</v>
      </c>
      <c r="B16" s="94" t="s">
        <v>412</v>
      </c>
      <c r="C16" s="95" t="s">
        <v>410</v>
      </c>
      <c r="D16" s="96" t="s"/>
      <c r="E16" s="95" t="s">
        <v>410</v>
      </c>
      <c r="F16" s="96" t="s"/>
      <c r="G16" s="95" t="s">
        <v>410</v>
      </c>
      <c r="H16" s="96" t="s"/>
    </row>
    <row ht="51" outlineLevel="0" r="17">
      <c r="A17" s="93" t="n">
        <v>10</v>
      </c>
      <c r="B17" s="94" t="s">
        <v>413</v>
      </c>
      <c r="C17" s="95" t="s">
        <v>410</v>
      </c>
      <c r="D17" s="96" t="s"/>
      <c r="E17" s="95" t="s">
        <v>410</v>
      </c>
      <c r="F17" s="96" t="s"/>
      <c r="G17" s="95" t="s">
        <v>410</v>
      </c>
      <c r="H17" s="96" t="s"/>
    </row>
    <row ht="25.5" outlineLevel="0" r="18">
      <c r="A18" s="93" t="n">
        <v>11</v>
      </c>
      <c r="B18" s="94" t="s">
        <v>414</v>
      </c>
      <c r="C18" s="95" t="n">
        <v>100</v>
      </c>
      <c r="D18" s="95" t="n"/>
      <c r="E18" s="95" t="n">
        <v>100</v>
      </c>
      <c r="F18" s="95" t="n"/>
      <c r="G18" s="95" t="n">
        <v>100</v>
      </c>
      <c r="H18" s="95" t="n"/>
    </row>
    <row ht="25.5" outlineLevel="0" r="19">
      <c r="A19" s="93" t="n">
        <v>12</v>
      </c>
      <c r="B19" s="94" t="s">
        <v>415</v>
      </c>
      <c r="C19" s="95" t="n">
        <v>30</v>
      </c>
      <c r="D19" s="95" t="n">
        <v>30</v>
      </c>
      <c r="E19" s="95" t="n">
        <v>30</v>
      </c>
      <c r="F19" s="95" t="n">
        <v>30</v>
      </c>
      <c r="G19" s="95" t="n">
        <v>30</v>
      </c>
      <c r="H19" s="95" t="n">
        <v>30</v>
      </c>
    </row>
    <row ht="25.5" outlineLevel="0" r="20">
      <c r="A20" s="93" t="n">
        <v>13</v>
      </c>
      <c r="B20" s="94" t="s">
        <v>416</v>
      </c>
      <c r="C20" s="95" t="n">
        <v>100</v>
      </c>
      <c r="D20" s="95" t="n"/>
      <c r="E20" s="95" t="n">
        <v>100</v>
      </c>
      <c r="F20" s="95" t="n"/>
      <c r="G20" s="95" t="n">
        <v>100</v>
      </c>
      <c r="H20" s="95" t="n"/>
    </row>
    <row ht="25.5" outlineLevel="0" r="21">
      <c r="A21" s="93" t="n">
        <v>14</v>
      </c>
      <c r="B21" s="94" t="s">
        <v>417</v>
      </c>
      <c r="C21" s="95" t="n">
        <v>100</v>
      </c>
      <c r="D21" s="95" t="n"/>
      <c r="E21" s="95" t="n">
        <v>100</v>
      </c>
      <c r="F21" s="95" t="n"/>
      <c r="G21" s="95" t="n">
        <v>100</v>
      </c>
      <c r="H21" s="95" t="n"/>
    </row>
    <row ht="25.5" outlineLevel="0" r="22">
      <c r="A22" s="93" t="n">
        <v>15</v>
      </c>
      <c r="B22" s="94" t="s">
        <v>418</v>
      </c>
      <c r="C22" s="95" t="n"/>
      <c r="D22" s="95" t="n">
        <v>100</v>
      </c>
      <c r="E22" s="95" t="n"/>
      <c r="F22" s="95" t="n">
        <v>100</v>
      </c>
      <c r="G22" s="95" t="n"/>
      <c r="H22" s="95" t="n">
        <v>100</v>
      </c>
    </row>
    <row ht="25.5" outlineLevel="0" r="23">
      <c r="A23" s="93" t="n">
        <v>16</v>
      </c>
      <c r="B23" s="94" t="s">
        <v>419</v>
      </c>
      <c r="C23" s="95" t="n">
        <v>100</v>
      </c>
      <c r="D23" s="95" t="n"/>
      <c r="E23" s="95" t="n">
        <v>100</v>
      </c>
      <c r="F23" s="95" t="n"/>
      <c r="G23" s="95" t="n">
        <v>100</v>
      </c>
      <c r="H23" s="95" t="n"/>
    </row>
    <row ht="25.5" outlineLevel="0" r="24">
      <c r="A24" s="93" t="n">
        <v>17</v>
      </c>
      <c r="B24" s="94" t="s">
        <v>420</v>
      </c>
      <c r="C24" s="95" t="n">
        <v>100</v>
      </c>
      <c r="D24" s="95" t="n"/>
      <c r="E24" s="95" t="n">
        <v>100</v>
      </c>
      <c r="F24" s="95" t="n"/>
      <c r="G24" s="95" t="n">
        <v>100</v>
      </c>
      <c r="H24" s="95" t="n"/>
    </row>
    <row ht="25.5" outlineLevel="0" r="25">
      <c r="A25" s="93" t="n">
        <v>18</v>
      </c>
      <c r="B25" s="94" t="s">
        <v>421</v>
      </c>
      <c r="C25" s="95" t="n">
        <v>100</v>
      </c>
      <c r="D25" s="95" t="n"/>
      <c r="E25" s="95" t="n">
        <v>100</v>
      </c>
      <c r="F25" s="95" t="n"/>
      <c r="G25" s="95" t="n">
        <v>100</v>
      </c>
      <c r="H25" s="95" t="n"/>
    </row>
    <row ht="38.25" outlineLevel="0" r="26">
      <c r="A26" s="93" t="n">
        <v>19</v>
      </c>
      <c r="B26" s="94" t="s">
        <v>422</v>
      </c>
      <c r="C26" s="95" t="n"/>
      <c r="D26" s="95" t="n">
        <v>100</v>
      </c>
      <c r="E26" s="95" t="n"/>
      <c r="F26" s="95" t="n">
        <v>100</v>
      </c>
      <c r="G26" s="95" t="n"/>
      <c r="H26" s="95" t="n">
        <v>100</v>
      </c>
    </row>
    <row ht="25.5" outlineLevel="0" r="27">
      <c r="A27" s="93" t="n">
        <v>20</v>
      </c>
      <c r="B27" s="94" t="s">
        <v>423</v>
      </c>
      <c r="C27" s="95" t="n">
        <v>100</v>
      </c>
      <c r="D27" s="95" t="n"/>
      <c r="E27" s="95" t="n">
        <v>100</v>
      </c>
      <c r="F27" s="95" t="n"/>
      <c r="G27" s="95" t="n">
        <v>100</v>
      </c>
      <c r="H27" s="95" t="n"/>
    </row>
    <row ht="38.25" outlineLevel="0" r="28">
      <c r="A28" s="93" t="n"/>
      <c r="B28" s="94" t="s">
        <v>424</v>
      </c>
      <c r="C28" s="95" t="n"/>
      <c r="D28" s="95" t="n"/>
      <c r="E28" s="95" t="n"/>
      <c r="F28" s="95" t="n"/>
      <c r="G28" s="95" t="n"/>
      <c r="H28" s="95" t="n"/>
    </row>
    <row ht="25.5" outlineLevel="0" r="29">
      <c r="A29" s="93" t="n">
        <v>21</v>
      </c>
      <c r="B29" s="97" t="s">
        <v>425</v>
      </c>
      <c r="C29" s="95" t="n">
        <v>100</v>
      </c>
      <c r="D29" s="95" t="n"/>
      <c r="E29" s="95" t="n">
        <v>100</v>
      </c>
      <c r="F29" s="95" t="n"/>
      <c r="G29" s="95" t="n">
        <v>100</v>
      </c>
      <c r="H29" s="95" t="n"/>
    </row>
    <row ht="89.25" outlineLevel="0" r="30">
      <c r="A30" s="93" t="n">
        <v>22</v>
      </c>
      <c r="B30" s="98" t="s">
        <v>426</v>
      </c>
      <c r="C30" s="95" t="n">
        <v>100</v>
      </c>
      <c r="D30" s="95" t="n"/>
      <c r="E30" s="95" t="n">
        <v>100</v>
      </c>
      <c r="F30" s="95" t="n"/>
      <c r="G30" s="95" t="n">
        <v>100</v>
      </c>
      <c r="H30" s="95" t="n"/>
    </row>
    <row ht="76.5" outlineLevel="0" r="31">
      <c r="A31" s="93" t="n">
        <v>23</v>
      </c>
      <c r="B31" s="97" t="s">
        <v>427</v>
      </c>
      <c r="C31" s="95" t="n">
        <v>100</v>
      </c>
      <c r="D31" s="95" t="n"/>
      <c r="E31" s="95" t="n">
        <v>100</v>
      </c>
      <c r="F31" s="95" t="n"/>
      <c r="G31" s="95" t="n">
        <v>100</v>
      </c>
      <c r="H31" s="95" t="n"/>
    </row>
    <row ht="63.75" outlineLevel="0" r="32">
      <c r="A32" s="93" t="n">
        <v>24</v>
      </c>
      <c r="B32" s="97" t="s">
        <v>428</v>
      </c>
      <c r="C32" s="95" t="n">
        <v>100</v>
      </c>
      <c r="D32" s="95" t="n"/>
      <c r="E32" s="95" t="n">
        <v>100</v>
      </c>
      <c r="F32" s="95" t="n"/>
      <c r="G32" s="95" t="n">
        <v>100</v>
      </c>
      <c r="H32" s="95" t="n"/>
    </row>
    <row ht="63.75" outlineLevel="0" r="33">
      <c r="A33" s="93" t="n">
        <v>25</v>
      </c>
      <c r="B33" s="97" t="s">
        <v>57</v>
      </c>
      <c r="C33" s="95" t="n">
        <v>100</v>
      </c>
      <c r="D33" s="95" t="n"/>
      <c r="E33" s="95" t="n">
        <v>100</v>
      </c>
      <c r="F33" s="95" t="n"/>
      <c r="G33" s="95" t="n">
        <v>100</v>
      </c>
      <c r="H33" s="95" t="n"/>
    </row>
    <row ht="63.75" outlineLevel="0" r="34">
      <c r="A34" s="93" t="n">
        <v>26</v>
      </c>
      <c r="B34" s="97" t="s">
        <v>429</v>
      </c>
      <c r="C34" s="95" t="n"/>
      <c r="D34" s="95" t="n">
        <v>100</v>
      </c>
      <c r="E34" s="95" t="n"/>
      <c r="F34" s="95" t="n">
        <v>100</v>
      </c>
      <c r="G34" s="95" t="n"/>
      <c r="H34" s="95" t="n">
        <v>100</v>
      </c>
    </row>
    <row ht="51" outlineLevel="0" r="35">
      <c r="A35" s="93" t="n">
        <v>27</v>
      </c>
      <c r="B35" s="97" t="s">
        <v>430</v>
      </c>
      <c r="C35" s="95" t="n">
        <v>100</v>
      </c>
      <c r="D35" s="95" t="n"/>
      <c r="E35" s="95" t="n">
        <v>100</v>
      </c>
      <c r="F35" s="95" t="n"/>
      <c r="G35" s="95" t="n">
        <v>100</v>
      </c>
      <c r="H35" s="95" t="n"/>
    </row>
    <row ht="76.5" outlineLevel="0" r="36">
      <c r="A36" s="93" t="n">
        <v>28</v>
      </c>
      <c r="B36" s="97" t="s">
        <v>431</v>
      </c>
      <c r="C36" s="95" t="n">
        <v>100</v>
      </c>
      <c r="D36" s="95" t="n"/>
      <c r="E36" s="95" t="n">
        <v>100</v>
      </c>
      <c r="F36" s="95" t="n"/>
      <c r="G36" s="95" t="n">
        <v>100</v>
      </c>
      <c r="H36" s="95" t="n"/>
    </row>
    <row ht="25.5" outlineLevel="0" r="37">
      <c r="A37" s="93" t="n">
        <v>29</v>
      </c>
      <c r="B37" s="94" t="s">
        <v>432</v>
      </c>
      <c r="C37" s="95" t="n">
        <v>55</v>
      </c>
      <c r="D37" s="95" t="n"/>
      <c r="E37" s="95" t="n">
        <v>55</v>
      </c>
      <c r="F37" s="95" t="n"/>
      <c r="G37" s="95" t="n">
        <v>55</v>
      </c>
      <c r="H37" s="95" t="n"/>
    </row>
    <row ht="25.5" outlineLevel="0" r="38">
      <c r="A38" s="93" t="n">
        <v>30</v>
      </c>
      <c r="B38" s="94" t="s">
        <v>433</v>
      </c>
      <c r="C38" s="95" t="n">
        <v>55</v>
      </c>
      <c r="D38" s="95" t="n"/>
      <c r="E38" s="95" t="n">
        <v>55</v>
      </c>
      <c r="F38" s="95" t="n"/>
      <c r="G38" s="95" t="n">
        <v>55</v>
      </c>
      <c r="H38" s="95" t="n"/>
    </row>
    <row ht="25.5" outlineLevel="0" r="39">
      <c r="A39" s="93" t="n">
        <v>31</v>
      </c>
      <c r="B39" s="94" t="s">
        <v>434</v>
      </c>
      <c r="C39" s="95" t="n">
        <v>55</v>
      </c>
      <c r="D39" s="95" t="n"/>
      <c r="E39" s="95" t="n">
        <v>55</v>
      </c>
      <c r="F39" s="95" t="n"/>
      <c r="G39" s="95" t="n">
        <v>55</v>
      </c>
      <c r="H39" s="95" t="n"/>
    </row>
    <row ht="25.5" outlineLevel="0" r="40">
      <c r="A40" s="93" t="n">
        <v>32</v>
      </c>
      <c r="B40" s="94" t="s">
        <v>435</v>
      </c>
      <c r="C40" s="95" t="n">
        <v>55</v>
      </c>
      <c r="D40" s="95" t="n"/>
      <c r="E40" s="95" t="n">
        <v>55</v>
      </c>
      <c r="F40" s="95" t="n"/>
      <c r="G40" s="95" t="n">
        <v>55</v>
      </c>
      <c r="H40" s="95" t="n"/>
    </row>
    <row ht="25.5" outlineLevel="0" r="41">
      <c r="A41" s="93" t="n">
        <v>33</v>
      </c>
      <c r="B41" s="94" t="s">
        <v>436</v>
      </c>
      <c r="C41" s="95" t="n">
        <v>55</v>
      </c>
      <c r="D41" s="95" t="n"/>
      <c r="E41" s="95" t="n">
        <v>55</v>
      </c>
      <c r="F41" s="95" t="n"/>
      <c r="G41" s="95" t="n">
        <v>55</v>
      </c>
      <c r="H41" s="95" t="n"/>
    </row>
    <row ht="38.25" outlineLevel="0" r="42">
      <c r="A42" s="93" t="n">
        <v>34</v>
      </c>
      <c r="B42" s="94" t="s">
        <v>437</v>
      </c>
      <c r="C42" s="95" t="n">
        <v>55</v>
      </c>
      <c r="D42" s="95" t="n"/>
      <c r="E42" s="95" t="n">
        <v>55</v>
      </c>
      <c r="F42" s="95" t="n"/>
      <c r="G42" s="95" t="n">
        <v>55</v>
      </c>
      <c r="H42" s="95" t="n"/>
    </row>
    <row ht="38.25" outlineLevel="0" r="43">
      <c r="A43" s="93" t="n">
        <v>35</v>
      </c>
      <c r="B43" s="94" t="s">
        <v>438</v>
      </c>
      <c r="C43" s="95" t="n">
        <v>100</v>
      </c>
      <c r="D43" s="95" t="n"/>
      <c r="E43" s="95" t="n">
        <v>100</v>
      </c>
      <c r="F43" s="95" t="n"/>
      <c r="G43" s="95" t="n">
        <v>100</v>
      </c>
      <c r="H43" s="95" t="n"/>
    </row>
    <row ht="38.25" outlineLevel="0" r="44">
      <c r="A44" s="93" t="n">
        <v>36</v>
      </c>
      <c r="B44" s="94" t="s">
        <v>439</v>
      </c>
      <c r="C44" s="95" t="n">
        <v>100</v>
      </c>
      <c r="D44" s="95" t="n"/>
      <c r="E44" s="95" t="n">
        <v>100</v>
      </c>
      <c r="F44" s="95" t="n"/>
      <c r="G44" s="95" t="n">
        <v>100</v>
      </c>
      <c r="H44" s="95" t="n"/>
    </row>
    <row outlineLevel="0" r="45">
      <c r="A45" s="93" t="n">
        <v>37</v>
      </c>
      <c r="B45" s="94" t="s">
        <v>440</v>
      </c>
      <c r="C45" s="95" t="n">
        <v>100</v>
      </c>
      <c r="D45" s="95" t="n"/>
      <c r="E45" s="95" t="n">
        <v>100</v>
      </c>
      <c r="F45" s="95" t="n"/>
      <c r="G45" s="95" t="n">
        <v>100</v>
      </c>
      <c r="H45" s="95" t="n"/>
    </row>
    <row ht="51" outlineLevel="0" r="46">
      <c r="A46" s="93" t="n">
        <v>38</v>
      </c>
      <c r="B46" s="94" t="s">
        <v>441</v>
      </c>
      <c r="C46" s="95" t="n">
        <v>100</v>
      </c>
      <c r="D46" s="95" t="n"/>
      <c r="E46" s="95" t="n">
        <v>100</v>
      </c>
      <c r="F46" s="95" t="n"/>
      <c r="G46" s="95" t="n">
        <v>100</v>
      </c>
      <c r="H46" s="95" t="n"/>
    </row>
    <row ht="51" outlineLevel="0" r="47">
      <c r="A47" s="93" t="n">
        <v>39</v>
      </c>
      <c r="B47" s="94" t="s">
        <v>442</v>
      </c>
      <c r="C47" s="95" t="n">
        <v>100</v>
      </c>
      <c r="D47" s="95" t="n"/>
      <c r="E47" s="95" t="n">
        <v>100</v>
      </c>
      <c r="F47" s="95" t="n"/>
      <c r="G47" s="95" t="n">
        <v>100</v>
      </c>
      <c r="H47" s="95" t="n"/>
    </row>
    <row ht="51" outlineLevel="0" r="48">
      <c r="A48" s="93" t="n">
        <v>40</v>
      </c>
      <c r="B48" s="94" t="s">
        <v>443</v>
      </c>
      <c r="C48" s="95" t="n">
        <v>100</v>
      </c>
      <c r="D48" s="95" t="n"/>
      <c r="E48" s="95" t="n">
        <v>100</v>
      </c>
      <c r="F48" s="95" t="n"/>
      <c r="G48" s="95" t="n">
        <v>100</v>
      </c>
      <c r="H48" s="95" t="n"/>
    </row>
    <row ht="51" outlineLevel="0" r="49">
      <c r="A49" s="93" t="n">
        <v>41</v>
      </c>
      <c r="B49" s="94" t="s">
        <v>444</v>
      </c>
      <c r="C49" s="95" t="n"/>
      <c r="D49" s="95" t="n">
        <v>100</v>
      </c>
      <c r="E49" s="95" t="n"/>
      <c r="F49" s="95" t="n">
        <v>100</v>
      </c>
      <c r="G49" s="95" t="n"/>
      <c r="H49" s="95" t="n">
        <v>100</v>
      </c>
    </row>
    <row ht="25.5" outlineLevel="0" r="50">
      <c r="A50" s="93" t="n">
        <v>42</v>
      </c>
      <c r="B50" s="97" t="s">
        <v>445</v>
      </c>
      <c r="C50" s="95" t="n">
        <v>100</v>
      </c>
      <c r="D50" s="99" t="n"/>
      <c r="E50" s="95" t="n">
        <v>100</v>
      </c>
      <c r="F50" s="99" t="n"/>
      <c r="G50" s="95" t="n">
        <v>100</v>
      </c>
      <c r="H50" s="99" t="n"/>
    </row>
    <row ht="25.5" outlineLevel="0" r="51">
      <c r="A51" s="93" t="n">
        <v>43</v>
      </c>
      <c r="B51" s="94" t="s">
        <v>446</v>
      </c>
      <c r="C51" s="95" t="n">
        <v>100</v>
      </c>
      <c r="D51" s="99" t="n"/>
      <c r="E51" s="95" t="n">
        <v>100</v>
      </c>
      <c r="F51" s="99" t="n"/>
      <c r="G51" s="95" t="n">
        <v>100</v>
      </c>
      <c r="H51" s="99" t="n"/>
    </row>
    <row outlineLevel="0" r="52">
      <c r="A52" s="93" t="n">
        <v>44</v>
      </c>
      <c r="B52" s="94" t="s">
        <v>447</v>
      </c>
      <c r="C52" s="99" t="n"/>
      <c r="D52" s="100" t="n">
        <v>100</v>
      </c>
      <c r="E52" s="100" t="n"/>
      <c r="F52" s="100" t="n">
        <v>100</v>
      </c>
      <c r="G52" s="100" t="n"/>
      <c r="H52" s="100" t="n">
        <v>100</v>
      </c>
    </row>
    <row customHeight="true" ht="12.75" outlineLevel="0" r="55">
      <c r="A55" s="101" t="s">
        <v>448</v>
      </c>
      <c r="B55" s="101" t="s"/>
      <c r="C55" s="101" t="s"/>
      <c r="D55" s="101" t="s"/>
      <c r="E55" s="101" t="s"/>
      <c r="F55" s="101" t="s"/>
      <c r="G55" s="101" t="s"/>
      <c r="H55" s="101" t="s"/>
      <c r="I55" s="101" t="n"/>
      <c r="J55" s="101" t="n"/>
      <c r="K55" s="101" t="n"/>
      <c r="L55" s="101" t="n"/>
      <c r="M55" s="101" t="n"/>
      <c r="N55" s="101" t="n"/>
      <c r="O55" s="101" t="n"/>
      <c r="P55" s="101" t="n"/>
    </row>
    <row outlineLevel="0" r="56">
      <c r="B56" s="102" t="s">
        <v>449</v>
      </c>
    </row>
    <row outlineLevel="0" r="57">
      <c r="B57" s="102" t="s">
        <v>450</v>
      </c>
    </row>
  </sheetData>
  <mergeCells count="19">
    <mergeCell ref="A1:H1"/>
    <mergeCell ref="A2:H2"/>
    <mergeCell ref="A3:H3"/>
    <mergeCell ref="C5:D5"/>
    <mergeCell ref="E5:F5"/>
    <mergeCell ref="G5:H5"/>
    <mergeCell ref="G14:H14"/>
    <mergeCell ref="C14:D14"/>
    <mergeCell ref="E14:F14"/>
    <mergeCell ref="G15:H15"/>
    <mergeCell ref="C15:D15"/>
    <mergeCell ref="E15:F15"/>
    <mergeCell ref="C16:D16"/>
    <mergeCell ref="A55:H55"/>
    <mergeCell ref="E16:F16"/>
    <mergeCell ref="G16:H16"/>
    <mergeCell ref="E17:F17"/>
    <mergeCell ref="G17:H17"/>
    <mergeCell ref="C17:D17"/>
  </mergeCells>
  <pageMargins bottom="0.75" footer="0.300000011920929" header="0.300000011920929" left="0.540000021457672" right="0.170000001788139" top="0.75"/>
  <pageSetup fitToHeight="0" fitToWidth="0" orientation="portrait" paperHeight="297mm" paperSize="9" paperWidth="210mm" scale="100"/>
</worksheet>
</file>

<file path=xl/worksheets/sheet5.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pageSetUpPr fitToPage="true"/>
  </sheetPr>
  <dimension ref="A1:O260"/>
  <sheetViews>
    <sheetView showZeros="true" workbookViewId="0"/>
  </sheetViews>
  <sheetFormatPr baseColWidth="8" customHeight="false" defaultColWidth="9.01743714249899" defaultRowHeight="12.75" zeroHeight="false"/>
  <cols>
    <col customWidth="true" max="1" min="1" outlineLevel="0" style="103" width="63.8388292888237"/>
    <col customWidth="true" max="2" min="2" outlineLevel="0" style="103" width="4.36613516344075"/>
    <col customWidth="true" max="3" min="3" outlineLevel="0" style="103" width="2.25435928562475"/>
    <col customWidth="true" max="4" min="4" outlineLevel="0" style="103" width="3.3796121256289"/>
    <col customWidth="true" max="5" min="5" outlineLevel="0" style="103" width="6.48176464687321"/>
    <col bestFit="true" customWidth="true" max="6" min="6" outlineLevel="0" style="103" width="3.3796121256289"/>
    <col customWidth="true" max="7" min="7" outlineLevel="0" style="103" width="6.6204944490655"/>
    <col customWidth="true" max="8" min="8" outlineLevel="0" style="104" width="6.05786802906343"/>
    <col customWidth="true" max="9" min="9" outlineLevel="0" style="103" width="17.3335180628036"/>
    <col customWidth="true" max="11" min="10" outlineLevel="0" style="103" width="17.1909353316596"/>
    <col customWidth="true" max="12" min="12" outlineLevel="0" style="103" width="19.5878766717636"/>
    <col customWidth="true" max="13" min="13" outlineLevel="0" style="103" width="18.1774583694715"/>
    <col customWidth="true" max="14" min="14" outlineLevel="0" style="103" width="16.9096214449938"/>
    <col customWidth="true" max="15" min="15" outlineLevel="0" style="103" width="18.0387285672792"/>
    <col customWidth="true" max="16384" min="16" outlineLevel="0" style="103" width="9.01743714249899"/>
  </cols>
  <sheetData>
    <row customHeight="true" ht="51.75" outlineLevel="0" r="1">
      <c r="A1" s="2" t="str">
        <f aca="false" ca="false" dt2D="false" dtr="false" t="normal">"Приложение №"&amp;Н2дох&amp;" к решению
Богучанского районного Совета депутатов
от "&amp;Р2дата&amp;" года №"&amp;Р2номер</f>
        <v>Приложение №2 к решению
Богучанского районного Совета депутатов
от 03.11.2022 года №33/1-256</v>
      </c>
      <c r="B1" s="2" t="s"/>
      <c r="C1" s="2" t="s"/>
      <c r="D1" s="2" t="s"/>
      <c r="E1" s="2" t="s"/>
      <c r="F1" s="2" t="s"/>
      <c r="G1" s="2" t="s"/>
      <c r="H1" s="2" t="s"/>
      <c r="I1" s="2" t="s"/>
      <c r="J1" s="2" t="s"/>
      <c r="K1" s="2" t="s"/>
    </row>
    <row customHeight="true" ht="56.25" outlineLevel="0" r="2">
      <c r="A2" s="2" t="str">
        <f aca="false" ca="false" dt2D="false" dtr="false" t="normal">"Приложение "&amp;Н1дох&amp;" к решению
Богучанского районного Совета депутатов
от "&amp;Р1дата&amp;" года №"&amp;Р1номер</f>
        <v>Приложение 2 к решению
Богучанского районного Совета депутатов
от 22.12.2021 года №18/1-133</v>
      </c>
      <c r="B2" s="2" t="s"/>
      <c r="C2" s="2" t="s"/>
      <c r="D2" s="2" t="s"/>
      <c r="E2" s="2" t="s"/>
      <c r="F2" s="2" t="s"/>
      <c r="G2" s="2" t="s"/>
      <c r="H2" s="2" t="s"/>
      <c r="I2" s="2" t="s"/>
      <c r="J2" s="2" t="s"/>
      <c r="K2" s="2" t="s"/>
    </row>
    <row ht="18" outlineLevel="0" r="3">
      <c r="A3" s="3" t="str">
        <f aca="false" ca="false" dt2D="false" dtr="false" t="normal">"Доходы районного бюджета на "&amp;год&amp;" год и плановый период "&amp;ПлПер&amp;" годов"</f>
        <v>Доходы районного бюджета на 2022 год и плановый период 2023-2024 годов</v>
      </c>
      <c r="B3" s="4" t="s"/>
      <c r="C3" s="4" t="s"/>
      <c r="D3" s="4" t="s"/>
      <c r="E3" s="4" t="s"/>
      <c r="F3" s="4" t="s"/>
      <c r="G3" s="4" t="s"/>
      <c r="H3" s="4" t="s"/>
      <c r="I3" s="4" t="s"/>
      <c r="J3" s="4" t="s"/>
      <c r="K3" s="5" t="s"/>
    </row>
    <row outlineLevel="0" r="4">
      <c r="J4" s="105" t="n"/>
      <c r="K4" s="105" t="s">
        <v>0</v>
      </c>
    </row>
    <row customHeight="true" ht="3" outlineLevel="0" r="5">
      <c r="A5" s="106" t="s">
        <v>451</v>
      </c>
      <c r="B5" s="107" t="s">
        <v>452</v>
      </c>
      <c r="C5" s="108" t="s"/>
      <c r="D5" s="108" t="s"/>
      <c r="E5" s="108" t="s"/>
      <c r="F5" s="108" t="s"/>
      <c r="G5" s="108" t="s"/>
      <c r="H5" s="109" t="s"/>
      <c r="I5" s="110" t="s">
        <v>453</v>
      </c>
      <c r="J5" s="110" t="s">
        <v>454</v>
      </c>
      <c r="K5" s="110" t="s">
        <v>5</v>
      </c>
    </row>
    <row customHeight="true" ht="6" outlineLevel="0" r="6">
      <c r="A6" s="111" t="s"/>
      <c r="B6" s="112" t="s"/>
      <c r="C6" s="113" t="s"/>
      <c r="D6" s="113" t="s"/>
      <c r="E6" s="113" t="s"/>
      <c r="F6" s="113" t="s"/>
      <c r="G6" s="113" t="s"/>
      <c r="H6" s="114" t="s"/>
      <c r="I6" s="115" t="s"/>
      <c r="J6" s="115" t="s"/>
      <c r="K6" s="115" t="s"/>
    </row>
    <row customHeight="true" ht="160.5" outlineLevel="0" r="7">
      <c r="A7" s="116" t="s"/>
      <c r="B7" s="117" t="s">
        <v>455</v>
      </c>
      <c r="C7" s="117" t="s">
        <v>456</v>
      </c>
      <c r="D7" s="117" t="s">
        <v>457</v>
      </c>
      <c r="E7" s="117" t="s">
        <v>458</v>
      </c>
      <c r="F7" s="117" t="s">
        <v>459</v>
      </c>
      <c r="G7" s="117" t="s">
        <v>460</v>
      </c>
      <c r="H7" s="117" t="s">
        <v>461</v>
      </c>
      <c r="I7" s="118" t="s"/>
      <c r="J7" s="118" t="s"/>
      <c r="K7" s="118" t="s"/>
      <c r="L7" s="119" t="n"/>
      <c r="M7" s="120" t="n"/>
    </row>
    <row outlineLevel="0" r="8">
      <c r="A8" s="121" t="n">
        <v>1</v>
      </c>
      <c r="B8" s="122" t="s">
        <v>462</v>
      </c>
      <c r="C8" s="122" t="s">
        <v>463</v>
      </c>
      <c r="D8" s="122" t="s">
        <v>464</v>
      </c>
      <c r="E8" s="123" t="s">
        <v>465</v>
      </c>
      <c r="F8" s="122" t="s">
        <v>466</v>
      </c>
      <c r="G8" s="122" t="s">
        <v>467</v>
      </c>
      <c r="H8" s="123" t="s">
        <v>468</v>
      </c>
      <c r="I8" s="124" t="s">
        <v>469</v>
      </c>
      <c r="J8" s="124" t="s">
        <v>470</v>
      </c>
      <c r="K8" s="124" t="s">
        <v>471</v>
      </c>
      <c r="L8" s="125" t="n"/>
    </row>
    <row outlineLevel="0" r="9">
      <c r="A9" s="126" t="s">
        <v>472</v>
      </c>
      <c r="B9" s="127" t="s">
        <v>473</v>
      </c>
      <c r="C9" s="128" t="s">
        <v>474</v>
      </c>
      <c r="D9" s="128" t="s">
        <v>475</v>
      </c>
      <c r="E9" s="128" t="s">
        <v>476</v>
      </c>
      <c r="F9" s="128" t="s">
        <v>475</v>
      </c>
      <c r="G9" s="128" t="s">
        <v>477</v>
      </c>
      <c r="H9" s="128" t="s">
        <v>473</v>
      </c>
      <c r="I9" s="129" t="n">
        <f aca="false" ca="false" dt2D="false" dtr="false" t="normal">I10+I20+I30+I42+I50+I54+I71+I78+I91+I98</f>
        <v>670302383</v>
      </c>
      <c r="J9" s="129" t="n">
        <f aca="false" ca="false" dt2D="false" dtr="false" t="normal">J10+J20+J30+J42+J50+J54+J71+J78+J91+J98</f>
        <v>692243999</v>
      </c>
      <c r="K9" s="129" t="n">
        <f aca="false" ca="false" dt2D="false" dtr="false" t="normal">K10+K20+K30+K42+K50+K54+K71+K78+K91+K98</f>
        <v>738643809</v>
      </c>
      <c r="M9" s="125" t="n"/>
      <c r="N9" s="125" t="n"/>
      <c r="O9" s="125" t="n"/>
    </row>
    <row outlineLevel="0" r="10">
      <c r="A10" s="126" t="s">
        <v>478</v>
      </c>
      <c r="B10" s="127" t="s">
        <v>479</v>
      </c>
      <c r="C10" s="128" t="s">
        <v>474</v>
      </c>
      <c r="D10" s="128" t="s">
        <v>480</v>
      </c>
      <c r="E10" s="128" t="s">
        <v>476</v>
      </c>
      <c r="F10" s="128" t="s">
        <v>475</v>
      </c>
      <c r="G10" s="128" t="s">
        <v>477</v>
      </c>
      <c r="H10" s="128" t="s">
        <v>473</v>
      </c>
      <c r="I10" s="129" t="n">
        <f aca="false" ca="false" dt2D="false" dtr="false" t="normal">I11+I14</f>
        <v>400954000</v>
      </c>
      <c r="J10" s="129" t="n">
        <f aca="false" ca="false" dt2D="false" dtr="false" t="normal">J11+J14</f>
        <v>416903500</v>
      </c>
      <c r="K10" s="129" t="n">
        <f aca="false" ca="false" dt2D="false" dtr="false" t="normal">K11+K14</f>
        <v>451792000</v>
      </c>
    </row>
    <row outlineLevel="0" r="11">
      <c r="A11" s="126" t="s">
        <v>481</v>
      </c>
      <c r="B11" s="127" t="s">
        <v>479</v>
      </c>
      <c r="C11" s="128" t="s">
        <v>474</v>
      </c>
      <c r="D11" s="128" t="s">
        <v>480</v>
      </c>
      <c r="E11" s="128" t="s">
        <v>482</v>
      </c>
      <c r="F11" s="128" t="s">
        <v>475</v>
      </c>
      <c r="G11" s="128" t="s">
        <v>477</v>
      </c>
      <c r="H11" s="128" t="s">
        <v>483</v>
      </c>
      <c r="I11" s="129" t="n">
        <f aca="false" ca="false" dt2D="false" dtr="false" t="normal">I12</f>
        <v>26903000</v>
      </c>
      <c r="J11" s="129" t="n">
        <f aca="false" ca="false" dt2D="false" dtr="false" t="normal">J12</f>
        <v>27990000</v>
      </c>
      <c r="K11" s="129" t="n">
        <f aca="false" ca="false" dt2D="false" dtr="false" t="normal">K12</f>
        <v>39975000</v>
      </c>
    </row>
    <row ht="25.5" outlineLevel="0" r="12">
      <c r="A12" s="126" t="s">
        <v>484</v>
      </c>
      <c r="B12" s="127" t="s">
        <v>479</v>
      </c>
      <c r="C12" s="128" t="s">
        <v>474</v>
      </c>
      <c r="D12" s="128" t="s">
        <v>480</v>
      </c>
      <c r="E12" s="128" t="s">
        <v>485</v>
      </c>
      <c r="F12" s="128" t="s">
        <v>475</v>
      </c>
      <c r="G12" s="128" t="s">
        <v>477</v>
      </c>
      <c r="H12" s="128" t="s">
        <v>483</v>
      </c>
      <c r="I12" s="129" t="n">
        <f aca="false" ca="false" dt2D="false" dtr="false" t="normal">I13</f>
        <v>26903000</v>
      </c>
      <c r="J12" s="129" t="n">
        <f aca="false" ca="false" dt2D="false" dtr="false" t="normal">J13</f>
        <v>27990000</v>
      </c>
      <c r="K12" s="129" t="n">
        <f aca="false" ca="false" dt2D="false" dtr="false" t="normal">K13</f>
        <v>39975000</v>
      </c>
    </row>
    <row ht="38.25" outlineLevel="0" r="13">
      <c r="A13" s="126" t="s">
        <v>486</v>
      </c>
      <c r="B13" s="127" t="s">
        <v>479</v>
      </c>
      <c r="C13" s="128" t="s">
        <v>474</v>
      </c>
      <c r="D13" s="128" t="s">
        <v>480</v>
      </c>
      <c r="E13" s="128" t="s">
        <v>487</v>
      </c>
      <c r="F13" s="128" t="s">
        <v>488</v>
      </c>
      <c r="G13" s="128" t="s">
        <v>477</v>
      </c>
      <c r="H13" s="128" t="s">
        <v>483</v>
      </c>
      <c r="I13" s="129" t="n">
        <v>26903000</v>
      </c>
      <c r="J13" s="129" t="n">
        <v>27990000</v>
      </c>
      <c r="K13" s="129" t="n">
        <v>39975000</v>
      </c>
    </row>
    <row outlineLevel="0" r="14">
      <c r="A14" s="126" t="s">
        <v>489</v>
      </c>
      <c r="B14" s="127" t="s">
        <v>479</v>
      </c>
      <c r="C14" s="128" t="s">
        <v>474</v>
      </c>
      <c r="D14" s="128" t="s">
        <v>480</v>
      </c>
      <c r="E14" s="128" t="s">
        <v>490</v>
      </c>
      <c r="F14" s="128" t="s">
        <v>480</v>
      </c>
      <c r="G14" s="128" t="s">
        <v>477</v>
      </c>
      <c r="H14" s="128" t="s">
        <v>483</v>
      </c>
      <c r="I14" s="129" t="n">
        <f aca="false" ca="false" dt2D="false" dtr="false" t="normal">I15+I16+I17+I18+I19</f>
        <v>374051000</v>
      </c>
      <c r="J14" s="129" t="n">
        <f aca="false" ca="false" dt2D="false" dtr="false" t="normal">J15+J16+J17+J18+J19</f>
        <v>388913500</v>
      </c>
      <c r="K14" s="129" t="n">
        <f aca="false" ca="false" dt2D="false" dtr="false" t="normal">K15+K16+K17+K18+K19</f>
        <v>411817000</v>
      </c>
    </row>
    <row ht="63.75" outlineLevel="0" r="15">
      <c r="A15" s="130" t="s">
        <v>491</v>
      </c>
      <c r="B15" s="127" t="s">
        <v>479</v>
      </c>
      <c r="C15" s="128" t="s">
        <v>474</v>
      </c>
      <c r="D15" s="128" t="s">
        <v>480</v>
      </c>
      <c r="E15" s="128" t="s">
        <v>492</v>
      </c>
      <c r="F15" s="128" t="s">
        <v>480</v>
      </c>
      <c r="G15" s="128" t="s">
        <v>477</v>
      </c>
      <c r="H15" s="128" t="s">
        <v>483</v>
      </c>
      <c r="I15" s="129" t="n">
        <v>363660000</v>
      </c>
      <c r="J15" s="129" t="n">
        <v>378200000</v>
      </c>
      <c r="K15" s="129" t="n">
        <v>400770000</v>
      </c>
    </row>
    <row ht="76.5" outlineLevel="0" r="16">
      <c r="A16" s="131" t="s">
        <v>493</v>
      </c>
      <c r="B16" s="127" t="s">
        <v>479</v>
      </c>
      <c r="C16" s="128" t="s">
        <v>474</v>
      </c>
      <c r="D16" s="128" t="s">
        <v>480</v>
      </c>
      <c r="E16" s="128" t="s">
        <v>494</v>
      </c>
      <c r="F16" s="128" t="s">
        <v>480</v>
      </c>
      <c r="G16" s="128" t="s">
        <v>477</v>
      </c>
      <c r="H16" s="128" t="s">
        <v>483</v>
      </c>
      <c r="I16" s="129" t="n">
        <v>719000</v>
      </c>
      <c r="J16" s="129" t="n">
        <v>741000</v>
      </c>
      <c r="K16" s="129" t="n">
        <v>763000</v>
      </c>
    </row>
    <row ht="25.5" outlineLevel="0" r="17">
      <c r="A17" s="131" t="s">
        <v>495</v>
      </c>
      <c r="B17" s="127" t="s">
        <v>479</v>
      </c>
      <c r="C17" s="128" t="s">
        <v>474</v>
      </c>
      <c r="D17" s="128" t="s">
        <v>480</v>
      </c>
      <c r="E17" s="128" t="s">
        <v>496</v>
      </c>
      <c r="F17" s="128" t="s">
        <v>480</v>
      </c>
      <c r="G17" s="128" t="s">
        <v>477</v>
      </c>
      <c r="H17" s="128" t="s">
        <v>483</v>
      </c>
      <c r="I17" s="129" t="n">
        <v>1026000</v>
      </c>
      <c r="J17" s="129" t="n">
        <v>1068000</v>
      </c>
      <c r="K17" s="129" t="n">
        <v>1110000</v>
      </c>
    </row>
    <row ht="63.75" outlineLevel="0" r="18">
      <c r="A18" s="131" t="s">
        <v>497</v>
      </c>
      <c r="B18" s="127" t="s">
        <v>479</v>
      </c>
      <c r="C18" s="128" t="s">
        <v>474</v>
      </c>
      <c r="D18" s="128" t="s">
        <v>480</v>
      </c>
      <c r="E18" s="128" t="s">
        <v>498</v>
      </c>
      <c r="F18" s="128" t="s">
        <v>480</v>
      </c>
      <c r="G18" s="128" t="s">
        <v>477</v>
      </c>
      <c r="H18" s="128" t="s">
        <v>483</v>
      </c>
      <c r="I18" s="129" t="n">
        <v>8497000</v>
      </c>
      <c r="J18" s="129" t="n">
        <v>8752500</v>
      </c>
      <c r="K18" s="129" t="n">
        <v>9015000</v>
      </c>
    </row>
    <row ht="38.25" outlineLevel="0" r="19">
      <c r="A19" s="131" t="s">
        <v>499</v>
      </c>
      <c r="B19" s="127" t="s">
        <v>479</v>
      </c>
      <c r="C19" s="128" t="s">
        <v>474</v>
      </c>
      <c r="D19" s="128" t="s">
        <v>480</v>
      </c>
      <c r="E19" s="128" t="s">
        <v>500</v>
      </c>
      <c r="F19" s="128" t="s">
        <v>480</v>
      </c>
      <c r="G19" s="128" t="s">
        <v>477</v>
      </c>
      <c r="H19" s="128" t="s">
        <v>483</v>
      </c>
      <c r="I19" s="129" t="n">
        <v>149000</v>
      </c>
      <c r="J19" s="129" t="n">
        <v>152000</v>
      </c>
      <c r="K19" s="129" t="n">
        <v>159000</v>
      </c>
    </row>
    <row ht="25.5" outlineLevel="0" r="20">
      <c r="A20" s="131" t="s">
        <v>501</v>
      </c>
      <c r="B20" s="127" t="s">
        <v>473</v>
      </c>
      <c r="C20" s="128" t="s">
        <v>474</v>
      </c>
      <c r="D20" s="128" t="s">
        <v>502</v>
      </c>
      <c r="E20" s="128" t="s">
        <v>476</v>
      </c>
      <c r="F20" s="128" t="s">
        <v>475</v>
      </c>
      <c r="G20" s="128" t="s">
        <v>477</v>
      </c>
      <c r="H20" s="128" t="s">
        <v>473</v>
      </c>
      <c r="I20" s="129" t="n">
        <f aca="false" ca="false" dt2D="false" dtr="false" t="normal">I21</f>
        <v>75900</v>
      </c>
      <c r="J20" s="129" t="n">
        <f aca="false" ca="false" dt2D="false" dtr="false" t="normal">J21</f>
        <v>77800</v>
      </c>
      <c r="K20" s="129" t="n">
        <f aca="false" ca="false" dt2D="false" dtr="false" t="normal">K21</f>
        <v>79900</v>
      </c>
    </row>
    <row ht="25.5" outlineLevel="0" r="21">
      <c r="A21" s="131" t="s">
        <v>503</v>
      </c>
      <c r="B21" s="127" t="s">
        <v>473</v>
      </c>
      <c r="C21" s="128" t="s">
        <v>474</v>
      </c>
      <c r="D21" s="128" t="s">
        <v>502</v>
      </c>
      <c r="E21" s="128" t="s">
        <v>490</v>
      </c>
      <c r="F21" s="128" t="s">
        <v>480</v>
      </c>
      <c r="G21" s="128" t="s">
        <v>477</v>
      </c>
      <c r="H21" s="128" t="s">
        <v>483</v>
      </c>
      <c r="I21" s="129" t="n">
        <f aca="false" ca="false" dt2D="false" dtr="false" t="normal">I22+I24+I26+I28</f>
        <v>75900</v>
      </c>
      <c r="J21" s="129" t="n">
        <f aca="false" ca="false" dt2D="false" dtr="false" t="normal">J22+J24+J26+J28</f>
        <v>77800</v>
      </c>
      <c r="K21" s="129" t="n">
        <f aca="false" ca="false" dt2D="false" dtr="false" t="normal">K22+K24+K26+K28</f>
        <v>79900</v>
      </c>
    </row>
    <row ht="51" outlineLevel="0" r="22">
      <c r="A22" s="131" t="s">
        <v>504</v>
      </c>
      <c r="B22" s="127" t="s">
        <v>505</v>
      </c>
      <c r="C22" s="128" t="s">
        <v>474</v>
      </c>
      <c r="D22" s="128" t="s">
        <v>502</v>
      </c>
      <c r="E22" s="128" t="s">
        <v>506</v>
      </c>
      <c r="F22" s="128" t="s">
        <v>480</v>
      </c>
      <c r="G22" s="128" t="s">
        <v>477</v>
      </c>
      <c r="H22" s="128" t="s">
        <v>483</v>
      </c>
      <c r="I22" s="129" t="n">
        <f aca="false" ca="false" dt2D="false" dtr="false" t="normal">I23</f>
        <v>34300</v>
      </c>
      <c r="J22" s="129" t="n">
        <f aca="false" ca="false" dt2D="false" dtr="false" t="normal">J23</f>
        <v>34800</v>
      </c>
      <c r="K22" s="129" t="n">
        <f aca="false" ca="false" dt2D="false" dtr="false" t="normal">K23</f>
        <v>35200</v>
      </c>
    </row>
    <row ht="89.25" outlineLevel="0" r="23">
      <c r="A23" s="131" t="s">
        <v>507</v>
      </c>
      <c r="B23" s="127" t="s">
        <v>505</v>
      </c>
      <c r="C23" s="128" t="s">
        <v>474</v>
      </c>
      <c r="D23" s="128" t="s">
        <v>502</v>
      </c>
      <c r="E23" s="128" t="s">
        <v>508</v>
      </c>
      <c r="F23" s="128" t="s">
        <v>480</v>
      </c>
      <c r="G23" s="128" t="s">
        <v>477</v>
      </c>
      <c r="H23" s="128" t="s">
        <v>483</v>
      </c>
      <c r="I23" s="129" t="n">
        <v>34300</v>
      </c>
      <c r="J23" s="129" t="n">
        <v>34800</v>
      </c>
      <c r="K23" s="129" t="n">
        <v>35200</v>
      </c>
    </row>
    <row ht="63.75" outlineLevel="0" r="24">
      <c r="A24" s="131" t="s">
        <v>509</v>
      </c>
      <c r="B24" s="127" t="s">
        <v>505</v>
      </c>
      <c r="C24" s="128" t="s">
        <v>474</v>
      </c>
      <c r="D24" s="128" t="s">
        <v>502</v>
      </c>
      <c r="E24" s="128" t="s">
        <v>510</v>
      </c>
      <c r="F24" s="128" t="s">
        <v>480</v>
      </c>
      <c r="G24" s="128" t="s">
        <v>477</v>
      </c>
      <c r="H24" s="128" t="s">
        <v>483</v>
      </c>
      <c r="I24" s="129" t="n">
        <f aca="false" ca="false" dt2D="false" dtr="false" t="normal">I25</f>
        <v>200</v>
      </c>
      <c r="J24" s="129" t="n">
        <f aca="false" ca="false" dt2D="false" dtr="false" t="normal">J25</f>
        <v>200</v>
      </c>
      <c r="K24" s="129" t="n">
        <f aca="false" ca="false" dt2D="false" dtr="false" t="normal">K25</f>
        <v>200</v>
      </c>
    </row>
    <row ht="102" outlineLevel="0" r="25">
      <c r="A25" s="131" t="s">
        <v>511</v>
      </c>
      <c r="B25" s="127" t="s">
        <v>505</v>
      </c>
      <c r="C25" s="128" t="s">
        <v>474</v>
      </c>
      <c r="D25" s="128" t="s">
        <v>502</v>
      </c>
      <c r="E25" s="128" t="s">
        <v>512</v>
      </c>
      <c r="F25" s="128" t="s">
        <v>480</v>
      </c>
      <c r="G25" s="128" t="s">
        <v>477</v>
      </c>
      <c r="H25" s="128" t="s">
        <v>483</v>
      </c>
      <c r="I25" s="129" t="n">
        <v>200</v>
      </c>
      <c r="J25" s="129" t="n">
        <v>200</v>
      </c>
      <c r="K25" s="129" t="n">
        <v>200</v>
      </c>
    </row>
    <row ht="51" outlineLevel="0" r="26">
      <c r="A26" s="131" t="s">
        <v>513</v>
      </c>
      <c r="B26" s="127" t="s">
        <v>505</v>
      </c>
      <c r="C26" s="128" t="s">
        <v>474</v>
      </c>
      <c r="D26" s="128" t="s">
        <v>502</v>
      </c>
      <c r="E26" s="128" t="s">
        <v>514</v>
      </c>
      <c r="F26" s="128" t="s">
        <v>480</v>
      </c>
      <c r="G26" s="128" t="s">
        <v>477</v>
      </c>
      <c r="H26" s="128" t="s">
        <v>483</v>
      </c>
      <c r="I26" s="129" t="n">
        <f aca="false" ca="false" dt2D="false" dtr="false" t="normal">I27</f>
        <v>45700</v>
      </c>
      <c r="J26" s="129" t="n">
        <f aca="false" ca="false" dt2D="false" dtr="false" t="normal">J27</f>
        <v>47100</v>
      </c>
      <c r="K26" s="129" t="n">
        <f aca="false" ca="false" dt2D="false" dtr="false" t="normal">K27</f>
        <v>49000</v>
      </c>
    </row>
    <row ht="89.25" outlineLevel="0" r="27">
      <c r="A27" s="131" t="s">
        <v>515</v>
      </c>
      <c r="B27" s="127" t="s">
        <v>505</v>
      </c>
      <c r="C27" s="128" t="s">
        <v>474</v>
      </c>
      <c r="D27" s="128" t="s">
        <v>502</v>
      </c>
      <c r="E27" s="128" t="s">
        <v>516</v>
      </c>
      <c r="F27" s="128" t="s">
        <v>480</v>
      </c>
      <c r="G27" s="128" t="s">
        <v>477</v>
      </c>
      <c r="H27" s="128" t="s">
        <v>483</v>
      </c>
      <c r="I27" s="129" t="n">
        <v>45700</v>
      </c>
      <c r="J27" s="129" t="n">
        <v>47100</v>
      </c>
      <c r="K27" s="129" t="n">
        <v>49000</v>
      </c>
    </row>
    <row ht="51" outlineLevel="0" r="28">
      <c r="A28" s="126" t="s">
        <v>517</v>
      </c>
      <c r="B28" s="127" t="s">
        <v>505</v>
      </c>
      <c r="C28" s="128" t="s">
        <v>474</v>
      </c>
      <c r="D28" s="128" t="s">
        <v>502</v>
      </c>
      <c r="E28" s="128" t="s">
        <v>518</v>
      </c>
      <c r="F28" s="128" t="s">
        <v>480</v>
      </c>
      <c r="G28" s="128" t="s">
        <v>477</v>
      </c>
      <c r="H28" s="128" t="s">
        <v>483</v>
      </c>
      <c r="I28" s="129" t="n">
        <f aca="false" ca="false" dt2D="false" dtr="false" t="normal">I29</f>
        <v>-4300</v>
      </c>
      <c r="J28" s="129" t="n">
        <f aca="false" ca="false" dt2D="false" dtr="false" t="normal">J29</f>
        <v>-4300</v>
      </c>
      <c r="K28" s="129" t="n">
        <f aca="false" ca="false" dt2D="false" dtr="false" t="normal">K29</f>
        <v>-4500</v>
      </c>
    </row>
    <row ht="89.25" outlineLevel="0" r="29">
      <c r="A29" s="126" t="s">
        <v>519</v>
      </c>
      <c r="B29" s="127" t="s">
        <v>505</v>
      </c>
      <c r="C29" s="128" t="s">
        <v>474</v>
      </c>
      <c r="D29" s="128" t="s">
        <v>502</v>
      </c>
      <c r="E29" s="128" t="s">
        <v>520</v>
      </c>
      <c r="F29" s="128" t="s">
        <v>480</v>
      </c>
      <c r="G29" s="128" t="s">
        <v>477</v>
      </c>
      <c r="H29" s="128" t="s">
        <v>483</v>
      </c>
      <c r="I29" s="129" t="n">
        <v>-4300</v>
      </c>
      <c r="J29" s="129" t="n">
        <v>-4300</v>
      </c>
      <c r="K29" s="129" t="n">
        <v>-4500</v>
      </c>
    </row>
    <row outlineLevel="0" r="30">
      <c r="A30" s="126" t="s">
        <v>521</v>
      </c>
      <c r="B30" s="127" t="s">
        <v>479</v>
      </c>
      <c r="C30" s="128" t="s">
        <v>474</v>
      </c>
      <c r="D30" s="128" t="s">
        <v>522</v>
      </c>
      <c r="E30" s="128" t="s">
        <v>476</v>
      </c>
      <c r="F30" s="128" t="s">
        <v>475</v>
      </c>
      <c r="G30" s="128" t="s">
        <v>477</v>
      </c>
      <c r="H30" s="128" t="s">
        <v>473</v>
      </c>
      <c r="I30" s="129" t="n">
        <f aca="false" ca="false" dt2D="false" dtr="false" t="normal">I36+I38+I40+I31</f>
        <v>154983600</v>
      </c>
      <c r="J30" s="129" t="n">
        <f aca="false" ca="false" dt2D="false" dtr="false" t="normal">J36+J38+J40+J31</f>
        <v>162353900</v>
      </c>
      <c r="K30" s="129" t="n">
        <f aca="false" ca="false" dt2D="false" dtr="false" t="normal">K36+K38+K40+K31</f>
        <v>168799400</v>
      </c>
    </row>
    <row ht="25.5" outlineLevel="0" r="31">
      <c r="A31" s="132" t="s">
        <v>523</v>
      </c>
      <c r="B31" s="127" t="s">
        <v>479</v>
      </c>
      <c r="C31" s="128" t="s">
        <v>474</v>
      </c>
      <c r="D31" s="128" t="s">
        <v>522</v>
      </c>
      <c r="E31" s="128" t="s">
        <v>482</v>
      </c>
      <c r="F31" s="128" t="s">
        <v>475</v>
      </c>
      <c r="G31" s="128" t="s">
        <v>477</v>
      </c>
      <c r="H31" s="128" t="s">
        <v>483</v>
      </c>
      <c r="I31" s="129" t="n">
        <f aca="false" ca="false" dt2D="false" dtr="false" t="normal">I32+I34</f>
        <v>138830600</v>
      </c>
      <c r="J31" s="129" t="n">
        <f aca="false" ca="false" dt2D="false" dtr="false" t="normal">J32+J34</f>
        <v>145745900</v>
      </c>
      <c r="K31" s="129" t="n">
        <f aca="false" ca="false" dt2D="false" dtr="false" t="normal">K32+K34</f>
        <v>151716900</v>
      </c>
    </row>
    <row ht="25.5" outlineLevel="0" r="32">
      <c r="A32" s="126" t="s">
        <v>524</v>
      </c>
      <c r="B32" s="127" t="s">
        <v>479</v>
      </c>
      <c r="C32" s="128" t="s">
        <v>474</v>
      </c>
      <c r="D32" s="128" t="s">
        <v>522</v>
      </c>
      <c r="E32" s="128" t="s">
        <v>485</v>
      </c>
      <c r="F32" s="128" t="s">
        <v>480</v>
      </c>
      <c r="G32" s="128" t="s">
        <v>477</v>
      </c>
      <c r="H32" s="128" t="s">
        <v>483</v>
      </c>
      <c r="I32" s="129" t="n">
        <f aca="false" ca="false" dt2D="false" dtr="false" t="normal">I33</f>
        <v>121446100</v>
      </c>
      <c r="J32" s="129" t="n">
        <f aca="false" ca="false" dt2D="false" dtr="false" t="normal">J33</f>
        <v>127203600</v>
      </c>
      <c r="K32" s="129" t="n">
        <f aca="false" ca="false" dt2D="false" dtr="false" t="normal">K33</f>
        <v>132419000</v>
      </c>
    </row>
    <row ht="25.5" outlineLevel="0" r="33">
      <c r="A33" s="126" t="s">
        <v>524</v>
      </c>
      <c r="B33" s="127" t="s">
        <v>479</v>
      </c>
      <c r="C33" s="128" t="s">
        <v>474</v>
      </c>
      <c r="D33" s="128" t="s">
        <v>522</v>
      </c>
      <c r="E33" s="133" t="s">
        <v>525</v>
      </c>
      <c r="F33" s="128" t="s">
        <v>480</v>
      </c>
      <c r="G33" s="128" t="s">
        <v>477</v>
      </c>
      <c r="H33" s="128" t="s">
        <v>483</v>
      </c>
      <c r="I33" s="129" t="n">
        <v>121446100</v>
      </c>
      <c r="J33" s="129" t="n">
        <v>127203600</v>
      </c>
      <c r="K33" s="129" t="n">
        <v>132419000</v>
      </c>
    </row>
    <row ht="38.25" outlineLevel="0" r="34">
      <c r="A34" s="126" t="s">
        <v>526</v>
      </c>
      <c r="B34" s="127" t="s">
        <v>479</v>
      </c>
      <c r="C34" s="128" t="s">
        <v>474</v>
      </c>
      <c r="D34" s="128" t="s">
        <v>522</v>
      </c>
      <c r="E34" s="133" t="s">
        <v>527</v>
      </c>
      <c r="F34" s="128" t="s">
        <v>480</v>
      </c>
      <c r="G34" s="128" t="s">
        <v>477</v>
      </c>
      <c r="H34" s="128" t="s">
        <v>483</v>
      </c>
      <c r="I34" s="129" t="n">
        <f aca="false" ca="false" dt2D="false" dtr="false" t="normal">I35</f>
        <v>17384500</v>
      </c>
      <c r="J34" s="129" t="n">
        <f aca="false" ca="false" dt2D="false" dtr="false" t="normal">J35</f>
        <v>18542300</v>
      </c>
      <c r="K34" s="129" t="n">
        <f aca="false" ca="false" dt2D="false" dtr="false" t="normal">K35</f>
        <v>19297900</v>
      </c>
    </row>
    <row ht="51" outlineLevel="0" r="35">
      <c r="A35" s="126" t="s">
        <v>528</v>
      </c>
      <c r="B35" s="127" t="s">
        <v>479</v>
      </c>
      <c r="C35" s="128" t="s">
        <v>474</v>
      </c>
      <c r="D35" s="128" t="s">
        <v>522</v>
      </c>
      <c r="E35" s="133" t="s">
        <v>529</v>
      </c>
      <c r="F35" s="128" t="s">
        <v>480</v>
      </c>
      <c r="G35" s="128" t="s">
        <v>477</v>
      </c>
      <c r="H35" s="128" t="s">
        <v>483</v>
      </c>
      <c r="I35" s="129" t="n">
        <v>17384500</v>
      </c>
      <c r="J35" s="129" t="n">
        <v>18542300</v>
      </c>
      <c r="K35" s="129" t="n">
        <v>19297900</v>
      </c>
    </row>
    <row outlineLevel="0" r="36">
      <c r="A36" s="126" t="s">
        <v>414</v>
      </c>
      <c r="B36" s="127" t="s">
        <v>479</v>
      </c>
      <c r="C36" s="128" t="s">
        <v>474</v>
      </c>
      <c r="D36" s="128" t="s">
        <v>522</v>
      </c>
      <c r="E36" s="133" t="s">
        <v>490</v>
      </c>
      <c r="F36" s="128" t="s">
        <v>488</v>
      </c>
      <c r="G36" s="128" t="s">
        <v>477</v>
      </c>
      <c r="H36" s="128" t="s">
        <v>483</v>
      </c>
      <c r="I36" s="129" t="n">
        <f aca="false" ca="false" dt2D="false" dtr="false" t="normal">SUM(I37)</f>
        <v>526000</v>
      </c>
      <c r="J36" s="129" t="n">
        <f aca="false" ca="false" dt2D="false" dtr="false" t="normal">SUM(J37)</f>
        <v>351000</v>
      </c>
      <c r="K36" s="129" t="n">
        <f aca="false" ca="false" dt2D="false" dtr="false" t="normal">SUM(K37)</f>
        <v>175000</v>
      </c>
    </row>
    <row outlineLevel="0" r="37">
      <c r="A37" s="126" t="s">
        <v>414</v>
      </c>
      <c r="B37" s="127" t="s">
        <v>479</v>
      </c>
      <c r="C37" s="128" t="s">
        <v>474</v>
      </c>
      <c r="D37" s="128" t="s">
        <v>522</v>
      </c>
      <c r="E37" s="133" t="s">
        <v>492</v>
      </c>
      <c r="F37" s="128" t="s">
        <v>488</v>
      </c>
      <c r="G37" s="128" t="s">
        <v>477</v>
      </c>
      <c r="H37" s="128" t="s">
        <v>483</v>
      </c>
      <c r="I37" s="129" t="n">
        <v>526000</v>
      </c>
      <c r="J37" s="129" t="n">
        <v>351000</v>
      </c>
      <c r="K37" s="129" t="n">
        <v>175000</v>
      </c>
    </row>
    <row outlineLevel="0" r="38">
      <c r="A38" s="126" t="s">
        <v>530</v>
      </c>
      <c r="B38" s="127" t="s">
        <v>479</v>
      </c>
      <c r="C38" s="128" t="s">
        <v>474</v>
      </c>
      <c r="D38" s="128" t="s">
        <v>522</v>
      </c>
      <c r="E38" s="133" t="s">
        <v>531</v>
      </c>
      <c r="F38" s="128" t="s">
        <v>480</v>
      </c>
      <c r="G38" s="128" t="s">
        <v>477</v>
      </c>
      <c r="H38" s="128" t="s">
        <v>483</v>
      </c>
      <c r="I38" s="129" t="n">
        <f aca="false" ca="false" dt2D="false" dtr="false" t="normal">I39</f>
        <v>7000</v>
      </c>
      <c r="J38" s="129" t="n">
        <f aca="false" ca="false" dt2D="false" dtr="false" t="normal">J39</f>
        <v>7000</v>
      </c>
      <c r="K38" s="129" t="n">
        <f aca="false" ca="false" dt2D="false" dtr="false" t="normal">K39</f>
        <v>7500</v>
      </c>
    </row>
    <row outlineLevel="0" r="39">
      <c r="A39" s="126" t="s">
        <v>530</v>
      </c>
      <c r="B39" s="127" t="s">
        <v>479</v>
      </c>
      <c r="C39" s="128" t="s">
        <v>474</v>
      </c>
      <c r="D39" s="128" t="s">
        <v>522</v>
      </c>
      <c r="E39" s="133" t="s">
        <v>532</v>
      </c>
      <c r="F39" s="128" t="s">
        <v>480</v>
      </c>
      <c r="G39" s="128" t="s">
        <v>477</v>
      </c>
      <c r="H39" s="128" t="s">
        <v>483</v>
      </c>
      <c r="I39" s="129" t="n">
        <v>7000</v>
      </c>
      <c r="J39" s="129" t="n">
        <v>7000</v>
      </c>
      <c r="K39" s="129" t="n">
        <v>7500</v>
      </c>
    </row>
    <row ht="25.5" outlineLevel="0" r="40">
      <c r="A40" s="126" t="s">
        <v>416</v>
      </c>
      <c r="B40" s="127" t="s">
        <v>479</v>
      </c>
      <c r="C40" s="128" t="s">
        <v>474</v>
      </c>
      <c r="D40" s="128" t="s">
        <v>522</v>
      </c>
      <c r="E40" s="128" t="s">
        <v>533</v>
      </c>
      <c r="F40" s="128" t="s">
        <v>488</v>
      </c>
      <c r="G40" s="128" t="s">
        <v>477</v>
      </c>
      <c r="H40" s="128" t="s">
        <v>483</v>
      </c>
      <c r="I40" s="129" t="n">
        <f aca="false" ca="false" dt2D="false" dtr="false" t="normal">I41</f>
        <v>15620000</v>
      </c>
      <c r="J40" s="129" t="n">
        <f aca="false" ca="false" dt2D="false" dtr="false" t="normal">J41</f>
        <v>16250000</v>
      </c>
      <c r="K40" s="129" t="n">
        <f aca="false" ca="false" dt2D="false" dtr="false" t="normal">K41</f>
        <v>16900000</v>
      </c>
    </row>
    <row ht="25.5" outlineLevel="0" r="41">
      <c r="A41" s="126" t="s">
        <v>534</v>
      </c>
      <c r="B41" s="127" t="s">
        <v>479</v>
      </c>
      <c r="C41" s="128" t="s">
        <v>474</v>
      </c>
      <c r="D41" s="128" t="s">
        <v>522</v>
      </c>
      <c r="E41" s="128" t="s">
        <v>535</v>
      </c>
      <c r="F41" s="128" t="s">
        <v>488</v>
      </c>
      <c r="G41" s="128" t="s">
        <v>477</v>
      </c>
      <c r="H41" s="128" t="s">
        <v>483</v>
      </c>
      <c r="I41" s="129" t="n">
        <v>15620000</v>
      </c>
      <c r="J41" s="129" t="n">
        <v>16250000</v>
      </c>
      <c r="K41" s="129" t="n">
        <v>16900000</v>
      </c>
    </row>
    <row outlineLevel="0" r="42">
      <c r="A42" s="126" t="s">
        <v>536</v>
      </c>
      <c r="B42" s="127" t="s">
        <v>479</v>
      </c>
      <c r="C42" s="128" t="s">
        <v>474</v>
      </c>
      <c r="D42" s="128" t="s">
        <v>537</v>
      </c>
      <c r="E42" s="128" t="s">
        <v>476</v>
      </c>
      <c r="F42" s="128" t="s">
        <v>475</v>
      </c>
      <c r="G42" s="128" t="s">
        <v>477</v>
      </c>
      <c r="H42" s="128" t="s">
        <v>473</v>
      </c>
      <c r="I42" s="129" t="n">
        <f aca="false" ca="false" dt2D="false" dtr="false" t="normal">I45+I43</f>
        <v>1776900</v>
      </c>
      <c r="J42" s="129" t="n">
        <f aca="false" ca="false" dt2D="false" dtr="false" t="normal">J45+J43</f>
        <v>1848000</v>
      </c>
      <c r="K42" s="129" t="n">
        <f aca="false" ca="false" dt2D="false" dtr="false" t="normal">K45+K43</f>
        <v>1921800</v>
      </c>
    </row>
    <row outlineLevel="0" r="43">
      <c r="A43" s="126" t="s">
        <v>538</v>
      </c>
      <c r="B43" s="127" t="s">
        <v>479</v>
      </c>
      <c r="C43" s="128" t="s">
        <v>474</v>
      </c>
      <c r="D43" s="128" t="s">
        <v>537</v>
      </c>
      <c r="E43" s="128" t="s">
        <v>482</v>
      </c>
      <c r="F43" s="128" t="s">
        <v>475</v>
      </c>
      <c r="G43" s="128" t="s">
        <v>477</v>
      </c>
      <c r="H43" s="128" t="s">
        <v>483</v>
      </c>
      <c r="I43" s="129" t="n">
        <f aca="false" ca="false" dt2D="false" dtr="false" t="normal">I44</f>
        <v>8000</v>
      </c>
      <c r="J43" s="129" t="n">
        <f aca="false" ca="false" dt2D="false" dtr="false" t="normal">J44</f>
        <v>8300</v>
      </c>
      <c r="K43" s="129" t="n">
        <f aca="false" ca="false" dt2D="false" dtr="false" t="normal">K44</f>
        <v>8600</v>
      </c>
    </row>
    <row ht="38.25" outlineLevel="0" r="44">
      <c r="A44" s="126" t="s">
        <v>539</v>
      </c>
      <c r="B44" s="127" t="s">
        <v>479</v>
      </c>
      <c r="C44" s="128" t="s">
        <v>474</v>
      </c>
      <c r="D44" s="128" t="s">
        <v>537</v>
      </c>
      <c r="E44" s="128" t="s">
        <v>540</v>
      </c>
      <c r="F44" s="128" t="s">
        <v>522</v>
      </c>
      <c r="G44" s="128" t="s">
        <v>477</v>
      </c>
      <c r="H44" s="128" t="s">
        <v>483</v>
      </c>
      <c r="I44" s="129" t="n">
        <v>8000</v>
      </c>
      <c r="J44" s="129" t="n">
        <v>8300</v>
      </c>
      <c r="K44" s="129" t="n">
        <v>8600</v>
      </c>
    </row>
    <row outlineLevel="0" r="45">
      <c r="A45" s="126" t="s">
        <v>541</v>
      </c>
      <c r="B45" s="127" t="s">
        <v>479</v>
      </c>
      <c r="C45" s="128" t="s">
        <v>474</v>
      </c>
      <c r="D45" s="128" t="s">
        <v>537</v>
      </c>
      <c r="E45" s="133" t="s">
        <v>542</v>
      </c>
      <c r="F45" s="128" t="s">
        <v>475</v>
      </c>
      <c r="G45" s="128" t="s">
        <v>477</v>
      </c>
      <c r="H45" s="128" t="s">
        <v>483</v>
      </c>
      <c r="I45" s="129" t="n">
        <f aca="false" ca="false" dt2D="false" dtr="false" t="normal">I46+I48</f>
        <v>1768900</v>
      </c>
      <c r="J45" s="129" t="n">
        <f aca="false" ca="false" dt2D="false" dtr="false" t="normal">J46+J48</f>
        <v>1839700</v>
      </c>
      <c r="K45" s="129" t="n">
        <f aca="false" ca="false" dt2D="false" dtr="false" t="normal">K46+K48</f>
        <v>1913200</v>
      </c>
    </row>
    <row outlineLevel="0" r="46">
      <c r="A46" s="134" t="s">
        <v>543</v>
      </c>
      <c r="B46" s="127" t="s">
        <v>479</v>
      </c>
      <c r="C46" s="128" t="s">
        <v>474</v>
      </c>
      <c r="D46" s="128" t="s">
        <v>537</v>
      </c>
      <c r="E46" s="133" t="s">
        <v>544</v>
      </c>
      <c r="F46" s="128" t="s">
        <v>475</v>
      </c>
      <c r="G46" s="128" t="s">
        <v>477</v>
      </c>
      <c r="H46" s="128" t="s">
        <v>483</v>
      </c>
      <c r="I46" s="129" t="n">
        <f aca="false" ca="false" dt2D="false" dtr="false" t="normal">I47</f>
        <v>1758900</v>
      </c>
      <c r="J46" s="129" t="n">
        <f aca="false" ca="false" dt2D="false" dtr="false" t="normal">J47</f>
        <v>1829300</v>
      </c>
      <c r="K46" s="129" t="n">
        <f aca="false" ca="false" dt2D="false" dtr="false" t="normal">K47</f>
        <v>1902500</v>
      </c>
    </row>
    <row ht="25.5" outlineLevel="0" r="47">
      <c r="A47" s="134" t="s">
        <v>545</v>
      </c>
      <c r="B47" s="127" t="s">
        <v>479</v>
      </c>
      <c r="C47" s="128" t="s">
        <v>474</v>
      </c>
      <c r="D47" s="128" t="s">
        <v>537</v>
      </c>
      <c r="E47" s="133" t="s">
        <v>546</v>
      </c>
      <c r="F47" s="128" t="s">
        <v>522</v>
      </c>
      <c r="G47" s="128" t="s">
        <v>477</v>
      </c>
      <c r="H47" s="128" t="s">
        <v>483</v>
      </c>
      <c r="I47" s="129" t="n">
        <v>1758900</v>
      </c>
      <c r="J47" s="129" t="n">
        <v>1829300</v>
      </c>
      <c r="K47" s="129" t="n">
        <v>1902500</v>
      </c>
    </row>
    <row outlineLevel="0" r="48">
      <c r="A48" s="134" t="s">
        <v>547</v>
      </c>
      <c r="B48" s="127" t="s">
        <v>479</v>
      </c>
      <c r="C48" s="128" t="s">
        <v>474</v>
      </c>
      <c r="D48" s="128" t="s">
        <v>537</v>
      </c>
      <c r="E48" s="133" t="s">
        <v>548</v>
      </c>
      <c r="F48" s="128" t="s">
        <v>475</v>
      </c>
      <c r="G48" s="128" t="s">
        <v>477</v>
      </c>
      <c r="H48" s="128" t="s">
        <v>483</v>
      </c>
      <c r="I48" s="129" t="n">
        <f aca="false" ca="false" dt2D="false" dtr="false" t="normal">I49</f>
        <v>10000</v>
      </c>
      <c r="J48" s="129" t="n">
        <f aca="false" ca="false" dt2D="false" dtr="false" t="normal">J49</f>
        <v>10400</v>
      </c>
      <c r="K48" s="129" t="n">
        <f aca="false" ca="false" dt2D="false" dtr="false" t="normal">K49</f>
        <v>10700</v>
      </c>
    </row>
    <row ht="38.25" outlineLevel="0" r="49">
      <c r="A49" s="126" t="s">
        <v>549</v>
      </c>
      <c r="B49" s="127" t="s">
        <v>479</v>
      </c>
      <c r="C49" s="128" t="s">
        <v>474</v>
      </c>
      <c r="D49" s="128" t="s">
        <v>537</v>
      </c>
      <c r="E49" s="133" t="s">
        <v>550</v>
      </c>
      <c r="F49" s="128" t="s">
        <v>522</v>
      </c>
      <c r="G49" s="128" t="s">
        <v>477</v>
      </c>
      <c r="H49" s="128" t="s">
        <v>483</v>
      </c>
      <c r="I49" s="129" t="n">
        <v>10000</v>
      </c>
      <c r="J49" s="129" t="n">
        <v>10400</v>
      </c>
      <c r="K49" s="129" t="n">
        <v>10700</v>
      </c>
    </row>
    <row outlineLevel="0" r="50">
      <c r="A50" s="126" t="s">
        <v>551</v>
      </c>
      <c r="B50" s="127" t="s">
        <v>473</v>
      </c>
      <c r="C50" s="128" t="s">
        <v>474</v>
      </c>
      <c r="D50" s="128" t="s">
        <v>552</v>
      </c>
      <c r="E50" s="133" t="s">
        <v>476</v>
      </c>
      <c r="F50" s="128" t="s">
        <v>475</v>
      </c>
      <c r="G50" s="128" t="s">
        <v>477</v>
      </c>
      <c r="H50" s="128" t="s">
        <v>473</v>
      </c>
      <c r="I50" s="129" t="n">
        <f aca="false" ca="false" dt2D="false" dtr="false" t="normal">I51+I53</f>
        <v>5515000</v>
      </c>
      <c r="J50" s="129" t="n">
        <f aca="false" ca="false" dt2D="false" dtr="false" t="normal">J51+J53</f>
        <v>5515000</v>
      </c>
      <c r="K50" s="129" t="n">
        <f aca="false" ca="false" dt2D="false" dtr="false" t="normal">K51+K53</f>
        <v>5515000</v>
      </c>
    </row>
    <row ht="25.5" outlineLevel="0" r="51">
      <c r="A51" s="126" t="s">
        <v>421</v>
      </c>
      <c r="B51" s="127" t="s">
        <v>473</v>
      </c>
      <c r="C51" s="128" t="s">
        <v>474</v>
      </c>
      <c r="D51" s="128" t="s">
        <v>552</v>
      </c>
      <c r="E51" s="133" t="s">
        <v>531</v>
      </c>
      <c r="F51" s="128" t="s">
        <v>480</v>
      </c>
      <c r="G51" s="128" t="s">
        <v>477</v>
      </c>
      <c r="H51" s="128" t="s">
        <v>483</v>
      </c>
      <c r="I51" s="129" t="n">
        <f aca="false" ca="false" dt2D="false" dtr="false" t="normal">I52</f>
        <v>5500000</v>
      </c>
      <c r="J51" s="129" t="n">
        <f aca="false" ca="false" dt2D="false" dtr="false" t="normal">J52</f>
        <v>5500000</v>
      </c>
      <c r="K51" s="129" t="n">
        <f aca="false" ca="false" dt2D="false" dtr="false" t="normal">K52</f>
        <v>5500000</v>
      </c>
    </row>
    <row ht="38.25" outlineLevel="0" r="52">
      <c r="A52" s="126" t="s">
        <v>553</v>
      </c>
      <c r="B52" s="127" t="s">
        <v>479</v>
      </c>
      <c r="C52" s="128" t="s">
        <v>474</v>
      </c>
      <c r="D52" s="128" t="s">
        <v>552</v>
      </c>
      <c r="E52" s="133" t="s">
        <v>532</v>
      </c>
      <c r="F52" s="128" t="s">
        <v>480</v>
      </c>
      <c r="G52" s="128" t="s">
        <v>477</v>
      </c>
      <c r="H52" s="128" t="s">
        <v>483</v>
      </c>
      <c r="I52" s="129" t="n">
        <v>5500000</v>
      </c>
      <c r="J52" s="129" t="n">
        <v>5500000</v>
      </c>
      <c r="K52" s="129" t="n">
        <v>5500000</v>
      </c>
    </row>
    <row ht="25.5" outlineLevel="0" r="53">
      <c r="A53" s="126" t="s">
        <v>554</v>
      </c>
      <c r="B53" s="127" t="s">
        <v>55</v>
      </c>
      <c r="C53" s="128" t="s">
        <v>474</v>
      </c>
      <c r="D53" s="128" t="s">
        <v>552</v>
      </c>
      <c r="E53" s="133" t="s">
        <v>555</v>
      </c>
      <c r="F53" s="128" t="s">
        <v>480</v>
      </c>
      <c r="G53" s="128" t="s">
        <v>477</v>
      </c>
      <c r="H53" s="128" t="s">
        <v>483</v>
      </c>
      <c r="I53" s="129" t="n">
        <v>15000</v>
      </c>
      <c r="J53" s="129" t="n">
        <v>15000</v>
      </c>
      <c r="K53" s="129" t="n">
        <v>15000</v>
      </c>
    </row>
    <row ht="25.5" outlineLevel="0" r="54">
      <c r="A54" s="126" t="s">
        <v>556</v>
      </c>
      <c r="B54" s="127" t="s">
        <v>473</v>
      </c>
      <c r="C54" s="128" t="s">
        <v>474</v>
      </c>
      <c r="D54" s="128" t="s">
        <v>470</v>
      </c>
      <c r="E54" s="133" t="s">
        <v>476</v>
      </c>
      <c r="F54" s="128" t="s">
        <v>475</v>
      </c>
      <c r="G54" s="128" t="s">
        <v>477</v>
      </c>
      <c r="H54" s="128" t="s">
        <v>473</v>
      </c>
      <c r="I54" s="129" t="n">
        <f aca="false" ca="false" dt2D="false" dtr="false" t="normal">I55+I65+I68</f>
        <v>57093700</v>
      </c>
      <c r="J54" s="129" t="n">
        <f aca="false" ca="false" dt2D="false" dtr="false" t="normal">J55+J65+J68</f>
        <v>61601550</v>
      </c>
      <c r="K54" s="129" t="n">
        <f aca="false" ca="false" dt2D="false" dtr="false" t="normal">K55+K65+K68</f>
        <v>66524710</v>
      </c>
    </row>
    <row ht="63.75" outlineLevel="0" r="55">
      <c r="A55" s="126" t="s">
        <v>557</v>
      </c>
      <c r="B55" s="127" t="s">
        <v>473</v>
      </c>
      <c r="C55" s="128" t="s">
        <v>474</v>
      </c>
      <c r="D55" s="128" t="s">
        <v>470</v>
      </c>
      <c r="E55" s="133" t="s">
        <v>558</v>
      </c>
      <c r="F55" s="128" t="s">
        <v>475</v>
      </c>
      <c r="G55" s="128" t="s">
        <v>477</v>
      </c>
      <c r="H55" s="128" t="s">
        <v>559</v>
      </c>
      <c r="I55" s="129" t="n">
        <f aca="false" ca="false" dt2D="false" dtr="false" t="normal">I56+I60+I58+I63</f>
        <v>56801200</v>
      </c>
      <c r="J55" s="129" t="n">
        <f aca="false" ca="false" dt2D="false" dtr="false" t="normal">J56+J60+J58+J63</f>
        <v>61319050</v>
      </c>
      <c r="K55" s="129" t="n">
        <f aca="false" ca="false" dt2D="false" dtr="false" t="normal">K56+K60+K58+K63</f>
        <v>66242210</v>
      </c>
    </row>
    <row ht="51" outlineLevel="0" r="56">
      <c r="A56" s="126" t="s">
        <v>560</v>
      </c>
      <c r="B56" s="127" t="s">
        <v>473</v>
      </c>
      <c r="C56" s="128" t="s">
        <v>474</v>
      </c>
      <c r="D56" s="128" t="s">
        <v>470</v>
      </c>
      <c r="E56" s="133" t="s">
        <v>561</v>
      </c>
      <c r="F56" s="128" t="s">
        <v>475</v>
      </c>
      <c r="G56" s="128" t="s">
        <v>477</v>
      </c>
      <c r="H56" s="128" t="s">
        <v>559</v>
      </c>
      <c r="I56" s="129" t="n">
        <f aca="false" ca="false" dt2D="false" dtr="false" t="normal">I57</f>
        <v>37640000</v>
      </c>
      <c r="J56" s="129" t="n">
        <f aca="false" ca="false" dt2D="false" dtr="false" t="normal">J57</f>
        <v>41400000</v>
      </c>
      <c r="K56" s="129" t="n">
        <f aca="false" ca="false" dt2D="false" dtr="false" t="normal">K57</f>
        <v>45535000</v>
      </c>
    </row>
    <row ht="76.5" outlineLevel="0" r="57">
      <c r="A57" s="126" t="s">
        <v>562</v>
      </c>
      <c r="B57" s="135" t="s">
        <v>104</v>
      </c>
      <c r="C57" s="136" t="s">
        <v>474</v>
      </c>
      <c r="D57" s="136" t="s">
        <v>470</v>
      </c>
      <c r="E57" s="137" t="s">
        <v>563</v>
      </c>
      <c r="F57" s="136" t="s">
        <v>522</v>
      </c>
      <c r="G57" s="136" t="s">
        <v>477</v>
      </c>
      <c r="H57" s="136" t="s">
        <v>559</v>
      </c>
      <c r="I57" s="129" t="n">
        <v>37640000</v>
      </c>
      <c r="J57" s="129" t="n">
        <v>41400000</v>
      </c>
      <c r="K57" s="129" t="n">
        <v>45535000</v>
      </c>
    </row>
    <row ht="63.75" outlineLevel="0" r="58">
      <c r="A58" s="126" t="s">
        <v>564</v>
      </c>
      <c r="B58" s="135" t="s">
        <v>104</v>
      </c>
      <c r="C58" s="136" t="s">
        <v>474</v>
      </c>
      <c r="D58" s="136" t="s">
        <v>470</v>
      </c>
      <c r="E58" s="137" t="s">
        <v>565</v>
      </c>
      <c r="F58" s="136" t="s">
        <v>475</v>
      </c>
      <c r="G58" s="136" t="s">
        <v>477</v>
      </c>
      <c r="H58" s="136" t="s">
        <v>559</v>
      </c>
      <c r="I58" s="129" t="n">
        <f aca="false" ca="false" dt2D="false" dtr="false" t="normal">I59</f>
        <v>200000</v>
      </c>
      <c r="J58" s="129" t="n">
        <f aca="false" ca="false" dt2D="false" dtr="false" t="normal">J59</f>
        <v>200000</v>
      </c>
      <c r="K58" s="129" t="n">
        <f aca="false" ca="false" dt2D="false" dtr="false" t="normal">K59</f>
        <v>200000</v>
      </c>
    </row>
    <row ht="63.75" outlineLevel="0" r="59">
      <c r="A59" s="126" t="s">
        <v>566</v>
      </c>
      <c r="B59" s="135" t="s">
        <v>104</v>
      </c>
      <c r="C59" s="136" t="s">
        <v>474</v>
      </c>
      <c r="D59" s="136" t="s">
        <v>470</v>
      </c>
      <c r="E59" s="137" t="s">
        <v>567</v>
      </c>
      <c r="F59" s="136" t="s">
        <v>522</v>
      </c>
      <c r="G59" s="136" t="s">
        <v>477</v>
      </c>
      <c r="H59" s="136" t="s">
        <v>559</v>
      </c>
      <c r="I59" s="129" t="n">
        <v>200000</v>
      </c>
      <c r="J59" s="129" t="n">
        <v>200000</v>
      </c>
      <c r="K59" s="129" t="n">
        <v>200000</v>
      </c>
    </row>
    <row ht="63.75" outlineLevel="0" r="60">
      <c r="A60" s="126" t="s">
        <v>568</v>
      </c>
      <c r="B60" s="127" t="s">
        <v>473</v>
      </c>
      <c r="C60" s="128" t="s">
        <v>474</v>
      </c>
      <c r="D60" s="128" t="s">
        <v>470</v>
      </c>
      <c r="E60" s="133" t="s">
        <v>569</v>
      </c>
      <c r="F60" s="128" t="s">
        <v>475</v>
      </c>
      <c r="G60" s="128" t="s">
        <v>477</v>
      </c>
      <c r="H60" s="128" t="s">
        <v>559</v>
      </c>
      <c r="I60" s="129" t="n">
        <f aca="false" ca="false" dt2D="false" dtr="false" t="normal">I62+I61</f>
        <v>545000</v>
      </c>
      <c r="J60" s="129" t="n">
        <f aca="false" ca="false" dt2D="false" dtr="false" t="normal">J62+J61</f>
        <v>545000</v>
      </c>
      <c r="K60" s="129" t="n">
        <f aca="false" ca="false" dt2D="false" dtr="false" t="normal">K62+K61</f>
        <v>545000</v>
      </c>
    </row>
    <row ht="51" outlineLevel="0" r="61">
      <c r="A61" s="126" t="s">
        <v>570</v>
      </c>
      <c r="B61" s="127" t="s">
        <v>55</v>
      </c>
      <c r="C61" s="128" t="s">
        <v>474</v>
      </c>
      <c r="D61" s="128" t="s">
        <v>470</v>
      </c>
      <c r="E61" s="133" t="s">
        <v>571</v>
      </c>
      <c r="F61" s="128" t="s">
        <v>522</v>
      </c>
      <c r="G61" s="128" t="s">
        <v>477</v>
      </c>
      <c r="H61" s="128" t="s">
        <v>559</v>
      </c>
      <c r="I61" s="129" t="n">
        <v>15000</v>
      </c>
      <c r="J61" s="129" t="n">
        <v>15000</v>
      </c>
      <c r="K61" s="129" t="n">
        <v>15000</v>
      </c>
    </row>
    <row ht="51" outlineLevel="0" r="62">
      <c r="A62" s="126" t="s">
        <v>570</v>
      </c>
      <c r="B62" s="127" t="s">
        <v>104</v>
      </c>
      <c r="C62" s="128" t="s">
        <v>474</v>
      </c>
      <c r="D62" s="128" t="s">
        <v>470</v>
      </c>
      <c r="E62" s="133" t="s">
        <v>571</v>
      </c>
      <c r="F62" s="128" t="s">
        <v>522</v>
      </c>
      <c r="G62" s="128" t="s">
        <v>477</v>
      </c>
      <c r="H62" s="128" t="s">
        <v>559</v>
      </c>
      <c r="I62" s="138" t="n">
        <v>530000</v>
      </c>
      <c r="J62" s="138" t="n">
        <v>530000</v>
      </c>
      <c r="K62" s="138" t="n">
        <v>530000</v>
      </c>
    </row>
    <row ht="38.25" outlineLevel="0" r="63">
      <c r="A63" s="126" t="s">
        <v>572</v>
      </c>
      <c r="B63" s="127" t="s">
        <v>104</v>
      </c>
      <c r="C63" s="128" t="s">
        <v>474</v>
      </c>
      <c r="D63" s="128" t="s">
        <v>470</v>
      </c>
      <c r="E63" s="133" t="s">
        <v>573</v>
      </c>
      <c r="F63" s="128" t="s">
        <v>475</v>
      </c>
      <c r="G63" s="128" t="s">
        <v>477</v>
      </c>
      <c r="H63" s="128" t="s">
        <v>559</v>
      </c>
      <c r="I63" s="129" t="n">
        <f aca="false" ca="false" dt2D="false" dtr="false" t="normal">I64</f>
        <v>18416200</v>
      </c>
      <c r="J63" s="129" t="n">
        <f aca="false" ca="false" dt2D="false" dtr="false" t="normal">J64</f>
        <v>19174050</v>
      </c>
      <c r="K63" s="129" t="n">
        <f aca="false" ca="false" dt2D="false" dtr="false" t="normal">K64</f>
        <v>19962210</v>
      </c>
    </row>
    <row ht="25.5" outlineLevel="0" r="64">
      <c r="A64" s="126" t="s">
        <v>574</v>
      </c>
      <c r="B64" s="127" t="s">
        <v>104</v>
      </c>
      <c r="C64" s="128" t="s">
        <v>474</v>
      </c>
      <c r="D64" s="128" t="s">
        <v>470</v>
      </c>
      <c r="E64" s="133" t="s">
        <v>575</v>
      </c>
      <c r="F64" s="128" t="s">
        <v>522</v>
      </c>
      <c r="G64" s="128" t="s">
        <v>477</v>
      </c>
      <c r="H64" s="128" t="s">
        <v>559</v>
      </c>
      <c r="I64" s="129" t="n">
        <v>18416200</v>
      </c>
      <c r="J64" s="129" t="n">
        <v>19174050</v>
      </c>
      <c r="K64" s="129" t="n">
        <v>19962210</v>
      </c>
      <c r="L64" s="125" t="n"/>
      <c r="M64" s="125" t="n"/>
      <c r="N64" s="125" t="n"/>
    </row>
    <row outlineLevel="0" r="65">
      <c r="A65" s="139" t="s">
        <v>576</v>
      </c>
      <c r="B65" s="127" t="s">
        <v>104</v>
      </c>
      <c r="C65" s="128" t="s">
        <v>474</v>
      </c>
      <c r="D65" s="128" t="s">
        <v>470</v>
      </c>
      <c r="E65" s="133" t="s">
        <v>577</v>
      </c>
      <c r="F65" s="128" t="s">
        <v>475</v>
      </c>
      <c r="G65" s="128" t="s">
        <v>477</v>
      </c>
      <c r="H65" s="128" t="s">
        <v>559</v>
      </c>
      <c r="I65" s="129" t="n">
        <f aca="false" ca="false" dt2D="false" dtr="false" t="normal">I66</f>
        <v>45000</v>
      </c>
      <c r="J65" s="129" t="n">
        <f aca="false" ca="false" dt2D="false" dtr="false" t="normal">J66</f>
        <v>35000</v>
      </c>
      <c r="K65" s="129" t="n">
        <f aca="false" ca="false" dt2D="false" dtr="false" t="normal">K66</f>
        <v>35000</v>
      </c>
      <c r="L65" s="125" t="n"/>
      <c r="M65" s="125" t="n"/>
      <c r="N65" s="125" t="n"/>
    </row>
    <row ht="38.25" outlineLevel="0" r="66">
      <c r="A66" s="126" t="s">
        <v>430</v>
      </c>
      <c r="B66" s="127" t="s">
        <v>104</v>
      </c>
      <c r="C66" s="128" t="s">
        <v>474</v>
      </c>
      <c r="D66" s="128" t="s">
        <v>470</v>
      </c>
      <c r="E66" s="133" t="s">
        <v>578</v>
      </c>
      <c r="F66" s="128" t="s">
        <v>475</v>
      </c>
      <c r="G66" s="128" t="s">
        <v>477</v>
      </c>
      <c r="H66" s="128" t="s">
        <v>559</v>
      </c>
      <c r="I66" s="129" t="n">
        <f aca="false" ca="false" dt2D="false" dtr="false" t="normal">I67</f>
        <v>45000</v>
      </c>
      <c r="J66" s="129" t="n">
        <f aca="false" ca="false" dt2D="false" dtr="false" t="normal">J67</f>
        <v>35000</v>
      </c>
      <c r="K66" s="129" t="n">
        <f aca="false" ca="false" dt2D="false" dtr="false" t="normal">K67</f>
        <v>35000</v>
      </c>
    </row>
    <row ht="38.25" outlineLevel="0" r="67">
      <c r="A67" s="126" t="s">
        <v>579</v>
      </c>
      <c r="B67" s="127" t="s">
        <v>104</v>
      </c>
      <c r="C67" s="128" t="s">
        <v>474</v>
      </c>
      <c r="D67" s="128" t="s">
        <v>470</v>
      </c>
      <c r="E67" s="133" t="s">
        <v>580</v>
      </c>
      <c r="F67" s="128" t="s">
        <v>522</v>
      </c>
      <c r="G67" s="128" t="s">
        <v>477</v>
      </c>
      <c r="H67" s="128" t="s">
        <v>559</v>
      </c>
      <c r="I67" s="129" t="n">
        <v>45000</v>
      </c>
      <c r="J67" s="129" t="n">
        <v>35000</v>
      </c>
      <c r="K67" s="129" t="n">
        <v>35000</v>
      </c>
    </row>
    <row ht="63.75" outlineLevel="0" r="68">
      <c r="A68" s="126" t="s">
        <v>581</v>
      </c>
      <c r="B68" s="127" t="s">
        <v>104</v>
      </c>
      <c r="C68" s="128" t="s">
        <v>474</v>
      </c>
      <c r="D68" s="128" t="s">
        <v>470</v>
      </c>
      <c r="E68" s="133" t="s">
        <v>582</v>
      </c>
      <c r="F68" s="128" t="s">
        <v>522</v>
      </c>
      <c r="G68" s="128" t="s">
        <v>477</v>
      </c>
      <c r="H68" s="128" t="s">
        <v>559</v>
      </c>
      <c r="I68" s="129" t="n">
        <f aca="false" ca="false" dt2D="false" dtr="false" t="normal">I69</f>
        <v>247500</v>
      </c>
      <c r="J68" s="129" t="n">
        <f aca="false" ca="false" dt2D="false" dtr="false" t="normal">J69</f>
        <v>247500</v>
      </c>
      <c r="K68" s="129" t="n">
        <f aca="false" ca="false" dt2D="false" dtr="false" t="normal">K69</f>
        <v>247500</v>
      </c>
    </row>
    <row ht="76.5" outlineLevel="0" r="69">
      <c r="A69" s="126" t="s">
        <v>583</v>
      </c>
      <c r="B69" s="127" t="s">
        <v>104</v>
      </c>
      <c r="C69" s="128" t="s">
        <v>474</v>
      </c>
      <c r="D69" s="128" t="s">
        <v>470</v>
      </c>
      <c r="E69" s="133" t="s">
        <v>584</v>
      </c>
      <c r="F69" s="128" t="s">
        <v>475</v>
      </c>
      <c r="G69" s="128" t="s">
        <v>477</v>
      </c>
      <c r="H69" s="128" t="s">
        <v>559</v>
      </c>
      <c r="I69" s="129" t="n">
        <f aca="false" ca="false" dt2D="false" dtr="false" t="normal">I70</f>
        <v>247500</v>
      </c>
      <c r="J69" s="129" t="n">
        <f aca="false" ca="false" dt2D="false" dtr="false" t="normal">J70</f>
        <v>247500</v>
      </c>
      <c r="K69" s="129" t="n">
        <f aca="false" ca="false" dt2D="false" dtr="false" t="normal">K70</f>
        <v>247500</v>
      </c>
    </row>
    <row ht="76.5" outlineLevel="0" r="70">
      <c r="A70" s="126" t="s">
        <v>585</v>
      </c>
      <c r="B70" s="127" t="s">
        <v>104</v>
      </c>
      <c r="C70" s="128" t="s">
        <v>474</v>
      </c>
      <c r="D70" s="128" t="s">
        <v>470</v>
      </c>
      <c r="E70" s="133" t="s">
        <v>584</v>
      </c>
      <c r="F70" s="128" t="s">
        <v>522</v>
      </c>
      <c r="G70" s="128" t="s">
        <v>477</v>
      </c>
      <c r="H70" s="128" t="s">
        <v>559</v>
      </c>
      <c r="I70" s="129" t="n">
        <v>247500</v>
      </c>
      <c r="J70" s="129" t="n">
        <v>247500</v>
      </c>
      <c r="K70" s="129" t="n">
        <v>247500</v>
      </c>
    </row>
    <row outlineLevel="0" r="71">
      <c r="A71" s="126" t="s">
        <v>586</v>
      </c>
      <c r="B71" s="127" t="s">
        <v>587</v>
      </c>
      <c r="C71" s="128" t="s">
        <v>474</v>
      </c>
      <c r="D71" s="128" t="s">
        <v>471</v>
      </c>
      <c r="E71" s="133" t="s">
        <v>476</v>
      </c>
      <c r="F71" s="128" t="s">
        <v>475</v>
      </c>
      <c r="G71" s="128" t="s">
        <v>477</v>
      </c>
      <c r="H71" s="128" t="s">
        <v>473</v>
      </c>
      <c r="I71" s="129" t="n">
        <f aca="false" ca="false" dt2D="false" dtr="false" t="normal">I72</f>
        <v>1604480</v>
      </c>
      <c r="J71" s="129" t="n">
        <f aca="false" ca="false" dt2D="false" dtr="false" t="normal">J72</f>
        <v>1668650</v>
      </c>
      <c r="K71" s="129" t="n">
        <f aca="false" ca="false" dt2D="false" dtr="false" t="normal">K72</f>
        <v>1735400</v>
      </c>
    </row>
    <row outlineLevel="0" r="72">
      <c r="A72" s="126" t="s">
        <v>588</v>
      </c>
      <c r="B72" s="127" t="s">
        <v>587</v>
      </c>
      <c r="C72" s="128" t="s">
        <v>474</v>
      </c>
      <c r="D72" s="128" t="s">
        <v>471</v>
      </c>
      <c r="E72" s="133" t="s">
        <v>482</v>
      </c>
      <c r="F72" s="128" t="s">
        <v>480</v>
      </c>
      <c r="G72" s="128" t="s">
        <v>477</v>
      </c>
      <c r="H72" s="128" t="s">
        <v>559</v>
      </c>
      <c r="I72" s="129" t="n">
        <f aca="false" ca="false" dt2D="false" dtr="false" t="normal">I73+I74+I75</f>
        <v>1604480</v>
      </c>
      <c r="J72" s="129" t="n">
        <f aca="false" ca="false" dt2D="false" dtr="false" t="normal">J73+J74+J75</f>
        <v>1668650</v>
      </c>
      <c r="K72" s="129" t="n">
        <f aca="false" ca="false" dt2D="false" dtr="false" t="normal">K73+K74+K75</f>
        <v>1735400</v>
      </c>
    </row>
    <row ht="25.5" outlineLevel="0" r="73">
      <c r="A73" s="126" t="s">
        <v>589</v>
      </c>
      <c r="B73" s="127" t="s">
        <v>587</v>
      </c>
      <c r="C73" s="128" t="s">
        <v>474</v>
      </c>
      <c r="D73" s="128" t="s">
        <v>471</v>
      </c>
      <c r="E73" s="133" t="s">
        <v>485</v>
      </c>
      <c r="F73" s="128" t="s">
        <v>480</v>
      </c>
      <c r="G73" s="128" t="s">
        <v>477</v>
      </c>
      <c r="H73" s="128" t="s">
        <v>559</v>
      </c>
      <c r="I73" s="129" t="n">
        <v>272300</v>
      </c>
      <c r="J73" s="129" t="n">
        <v>283190</v>
      </c>
      <c r="K73" s="129" t="n">
        <v>294515</v>
      </c>
    </row>
    <row outlineLevel="0" r="74">
      <c r="A74" s="126" t="s">
        <v>590</v>
      </c>
      <c r="B74" s="127" t="s">
        <v>587</v>
      </c>
      <c r="C74" s="128" t="s">
        <v>474</v>
      </c>
      <c r="D74" s="128" t="s">
        <v>471</v>
      </c>
      <c r="E74" s="133" t="s">
        <v>540</v>
      </c>
      <c r="F74" s="128" t="s">
        <v>480</v>
      </c>
      <c r="G74" s="128" t="s">
        <v>477</v>
      </c>
      <c r="H74" s="128" t="s">
        <v>559</v>
      </c>
      <c r="I74" s="129" t="n">
        <v>398840</v>
      </c>
      <c r="J74" s="129" t="n">
        <v>414790</v>
      </c>
      <c r="K74" s="129" t="n">
        <v>431384</v>
      </c>
    </row>
    <row outlineLevel="0" r="75">
      <c r="A75" s="126" t="s">
        <v>435</v>
      </c>
      <c r="B75" s="127" t="s">
        <v>587</v>
      </c>
      <c r="C75" s="128" t="s">
        <v>474</v>
      </c>
      <c r="D75" s="128" t="s">
        <v>471</v>
      </c>
      <c r="E75" s="133" t="s">
        <v>591</v>
      </c>
      <c r="F75" s="128" t="s">
        <v>480</v>
      </c>
      <c r="G75" s="128" t="s">
        <v>477</v>
      </c>
      <c r="H75" s="128" t="s">
        <v>559</v>
      </c>
      <c r="I75" s="129" t="n">
        <f aca="false" ca="false" dt2D="false" dtr="false" t="normal">I76+I77</f>
        <v>933340</v>
      </c>
      <c r="J75" s="129" t="n">
        <f aca="false" ca="false" dt2D="false" dtr="false" t="normal">J76+J77</f>
        <v>970670</v>
      </c>
      <c r="K75" s="129" t="n">
        <f aca="false" ca="false" dt2D="false" dtr="false" t="normal">K76+K77</f>
        <v>1009501</v>
      </c>
    </row>
    <row outlineLevel="0" r="76">
      <c r="A76" s="126" t="s">
        <v>592</v>
      </c>
      <c r="B76" s="127" t="s">
        <v>587</v>
      </c>
      <c r="C76" s="128" t="s">
        <v>474</v>
      </c>
      <c r="D76" s="128" t="s">
        <v>471</v>
      </c>
      <c r="E76" s="133" t="s">
        <v>593</v>
      </c>
      <c r="F76" s="128" t="s">
        <v>480</v>
      </c>
      <c r="G76" s="128" t="s">
        <v>477</v>
      </c>
      <c r="H76" s="128" t="s">
        <v>559</v>
      </c>
      <c r="I76" s="129" t="n">
        <v>925680</v>
      </c>
      <c r="J76" s="129" t="n">
        <v>962700</v>
      </c>
      <c r="K76" s="129" t="n">
        <v>1001211</v>
      </c>
    </row>
    <row outlineLevel="0" r="77">
      <c r="A77" s="126" t="s">
        <v>594</v>
      </c>
      <c r="B77" s="127" t="s">
        <v>587</v>
      </c>
      <c r="C77" s="128" t="s">
        <v>474</v>
      </c>
      <c r="D77" s="128" t="s">
        <v>471</v>
      </c>
      <c r="E77" s="133" t="s">
        <v>595</v>
      </c>
      <c r="F77" s="128" t="s">
        <v>480</v>
      </c>
      <c r="G77" s="128" t="s">
        <v>477</v>
      </c>
      <c r="H77" s="128" t="s">
        <v>559</v>
      </c>
      <c r="I77" s="129" t="n">
        <v>7660</v>
      </c>
      <c r="J77" s="129" t="n">
        <v>7970</v>
      </c>
      <c r="K77" s="129" t="n">
        <v>8290</v>
      </c>
    </row>
    <row ht="25.5" outlineLevel="0" r="78">
      <c r="A78" s="126" t="s">
        <v>596</v>
      </c>
      <c r="B78" s="127" t="s">
        <v>473</v>
      </c>
      <c r="C78" s="128" t="s">
        <v>474</v>
      </c>
      <c r="D78" s="128" t="s">
        <v>597</v>
      </c>
      <c r="E78" s="133" t="s">
        <v>476</v>
      </c>
      <c r="F78" s="128" t="s">
        <v>475</v>
      </c>
      <c r="G78" s="128" t="s">
        <v>477</v>
      </c>
      <c r="H78" s="128" t="s">
        <v>473</v>
      </c>
      <c r="I78" s="129" t="n">
        <f aca="false" ca="false" dt2D="false" dtr="false" t="normal">I81+I85</f>
        <v>33632228</v>
      </c>
      <c r="J78" s="129" t="n">
        <f aca="false" ca="false" dt2D="false" dtr="false" t="normal">J81+J85</f>
        <v>33494024</v>
      </c>
      <c r="K78" s="129" t="n">
        <f aca="false" ca="false" dt2D="false" dtr="false" t="normal">K81+K85</f>
        <v>33494024</v>
      </c>
    </row>
    <row outlineLevel="0" r="79">
      <c r="A79" s="126" t="s">
        <v>598</v>
      </c>
      <c r="B79" s="127" t="s">
        <v>473</v>
      </c>
      <c r="C79" s="128" t="s">
        <v>474</v>
      </c>
      <c r="D79" s="128" t="s">
        <v>597</v>
      </c>
      <c r="E79" s="133" t="s">
        <v>482</v>
      </c>
      <c r="F79" s="128" t="s">
        <v>475</v>
      </c>
      <c r="G79" s="128" t="s">
        <v>477</v>
      </c>
      <c r="H79" s="128" t="s">
        <v>599</v>
      </c>
      <c r="I79" s="129" t="n">
        <f aca="false" ca="false" dt2D="false" dtr="false" t="normal">I80</f>
        <v>32062740</v>
      </c>
      <c r="J79" s="129" t="n">
        <f aca="false" ca="false" dt2D="false" dtr="false" t="normal">J80</f>
        <v>32062740</v>
      </c>
      <c r="K79" s="129" t="n">
        <f aca="false" ca="false" dt2D="false" dtr="false" t="normal">K80</f>
        <v>32062740</v>
      </c>
    </row>
    <row outlineLevel="0" r="80">
      <c r="A80" s="126" t="s">
        <v>600</v>
      </c>
      <c r="B80" s="127" t="s">
        <v>473</v>
      </c>
      <c r="C80" s="128" t="s">
        <v>474</v>
      </c>
      <c r="D80" s="128" t="s">
        <v>597</v>
      </c>
      <c r="E80" s="133" t="s">
        <v>601</v>
      </c>
      <c r="F80" s="128" t="s">
        <v>475</v>
      </c>
      <c r="G80" s="128" t="s">
        <v>477</v>
      </c>
      <c r="H80" s="128" t="s">
        <v>599</v>
      </c>
      <c r="I80" s="129" t="n">
        <f aca="false" ca="false" dt2D="false" dtr="false" t="normal">I81</f>
        <v>32062740</v>
      </c>
      <c r="J80" s="129" t="n">
        <f aca="false" ca="false" dt2D="false" dtr="false" t="normal">J81</f>
        <v>32062740</v>
      </c>
      <c r="K80" s="129" t="n">
        <f aca="false" ca="false" dt2D="false" dtr="false" t="normal">K81</f>
        <v>32062740</v>
      </c>
    </row>
    <row ht="25.5" outlineLevel="0" r="81">
      <c r="A81" s="126" t="s">
        <v>602</v>
      </c>
      <c r="B81" s="127" t="s">
        <v>473</v>
      </c>
      <c r="C81" s="128" t="s">
        <v>474</v>
      </c>
      <c r="D81" s="128" t="s">
        <v>597</v>
      </c>
      <c r="E81" s="133" t="s">
        <v>603</v>
      </c>
      <c r="F81" s="128" t="s">
        <v>522</v>
      </c>
      <c r="G81" s="128" t="s">
        <v>477</v>
      </c>
      <c r="H81" s="128" t="s">
        <v>599</v>
      </c>
      <c r="I81" s="129" t="n">
        <f aca="false" ca="false" dt2D="false" dtr="false" t="normal">I83+I84+I82</f>
        <v>32062740</v>
      </c>
      <c r="J81" s="129" t="n">
        <f aca="false" ca="false" dt2D="false" dtr="false" t="normal">J83+J84+J82</f>
        <v>32062740</v>
      </c>
      <c r="K81" s="129" t="n">
        <f aca="false" ca="false" dt2D="false" dtr="false" t="normal">K83+K84+K82</f>
        <v>32062740</v>
      </c>
    </row>
    <row ht="25.5" outlineLevel="0" r="82">
      <c r="A82" s="126" t="s">
        <v>438</v>
      </c>
      <c r="B82" s="127" t="s">
        <v>604</v>
      </c>
      <c r="C82" s="128" t="s">
        <v>474</v>
      </c>
      <c r="D82" s="128" t="s">
        <v>597</v>
      </c>
      <c r="E82" s="133" t="s">
        <v>603</v>
      </c>
      <c r="F82" s="128" t="s">
        <v>522</v>
      </c>
      <c r="G82" s="128" t="s">
        <v>477</v>
      </c>
      <c r="H82" s="128" t="s">
        <v>599</v>
      </c>
      <c r="I82" s="129" t="n">
        <v>2134740</v>
      </c>
      <c r="J82" s="129" t="n">
        <v>2134740</v>
      </c>
      <c r="K82" s="129" t="n">
        <v>2134740</v>
      </c>
    </row>
    <row ht="25.5" outlineLevel="0" r="83">
      <c r="A83" s="134" t="s">
        <v>438</v>
      </c>
      <c r="B83" s="127" t="s">
        <v>144</v>
      </c>
      <c r="C83" s="128" t="s">
        <v>474</v>
      </c>
      <c r="D83" s="128" t="s">
        <v>597</v>
      </c>
      <c r="E83" s="133" t="s">
        <v>603</v>
      </c>
      <c r="F83" s="128" t="s">
        <v>522</v>
      </c>
      <c r="G83" s="128" t="s">
        <v>605</v>
      </c>
      <c r="H83" s="128" t="s">
        <v>599</v>
      </c>
      <c r="I83" s="129" t="n">
        <v>25223000</v>
      </c>
      <c r="J83" s="129" t="n">
        <v>25223000</v>
      </c>
      <c r="K83" s="129" t="n">
        <v>25223000</v>
      </c>
    </row>
    <row ht="38.25" outlineLevel="0" r="84">
      <c r="A84" s="126" t="s">
        <v>606</v>
      </c>
      <c r="B84" s="127" t="s">
        <v>144</v>
      </c>
      <c r="C84" s="128" t="s">
        <v>474</v>
      </c>
      <c r="D84" s="128" t="s">
        <v>597</v>
      </c>
      <c r="E84" s="133" t="s">
        <v>603</v>
      </c>
      <c r="F84" s="128" t="s">
        <v>522</v>
      </c>
      <c r="G84" s="128" t="s">
        <v>607</v>
      </c>
      <c r="H84" s="128" t="s">
        <v>599</v>
      </c>
      <c r="I84" s="129" t="n">
        <v>4705000</v>
      </c>
      <c r="J84" s="129" t="n">
        <v>4705000</v>
      </c>
      <c r="K84" s="129" t="n">
        <v>4705000</v>
      </c>
    </row>
    <row outlineLevel="0" r="85">
      <c r="A85" s="126" t="s">
        <v>608</v>
      </c>
      <c r="B85" s="127" t="s">
        <v>473</v>
      </c>
      <c r="C85" s="128" t="s">
        <v>474</v>
      </c>
      <c r="D85" s="128" t="s">
        <v>597</v>
      </c>
      <c r="E85" s="133" t="s">
        <v>490</v>
      </c>
      <c r="F85" s="128" t="s">
        <v>475</v>
      </c>
      <c r="G85" s="128" t="s">
        <v>477</v>
      </c>
      <c r="H85" s="128" t="s">
        <v>599</v>
      </c>
      <c r="I85" s="129" t="n">
        <f aca="false" ca="false" dt2D="false" dtr="false" t="normal">I86+I89</f>
        <v>1569488</v>
      </c>
      <c r="J85" s="129" t="n">
        <f aca="false" ca="false" dt2D="false" dtr="false" t="normal">J86</f>
        <v>1431284</v>
      </c>
      <c r="K85" s="129" t="n">
        <f aca="false" ca="false" dt2D="false" dtr="false" t="normal">K86</f>
        <v>1431284</v>
      </c>
    </row>
    <row ht="25.5" outlineLevel="0" r="86">
      <c r="A86" s="126" t="s">
        <v>609</v>
      </c>
      <c r="B86" s="135" t="s">
        <v>473</v>
      </c>
      <c r="C86" s="136" t="s">
        <v>474</v>
      </c>
      <c r="D86" s="136" t="s">
        <v>597</v>
      </c>
      <c r="E86" s="137" t="s">
        <v>610</v>
      </c>
      <c r="F86" s="136" t="s">
        <v>475</v>
      </c>
      <c r="G86" s="136" t="s">
        <v>477</v>
      </c>
      <c r="H86" s="136" t="s">
        <v>599</v>
      </c>
      <c r="I86" s="129" t="n">
        <f aca="false" ca="false" dt2D="false" dtr="false" t="normal">I87</f>
        <v>1431284</v>
      </c>
      <c r="J86" s="129" t="n">
        <f aca="false" ca="false" dt2D="false" dtr="false" t="normal">J87</f>
        <v>1431284</v>
      </c>
      <c r="K86" s="129" t="n">
        <f aca="false" ca="false" dt2D="false" dtr="false" t="normal">K87</f>
        <v>1431284</v>
      </c>
    </row>
    <row ht="25.5" outlineLevel="0" r="87">
      <c r="A87" s="126" t="s">
        <v>439</v>
      </c>
      <c r="B87" s="127" t="s">
        <v>55</v>
      </c>
      <c r="C87" s="128" t="s">
        <v>474</v>
      </c>
      <c r="D87" s="128" t="s">
        <v>597</v>
      </c>
      <c r="E87" s="133" t="s">
        <v>611</v>
      </c>
      <c r="F87" s="128" t="s">
        <v>522</v>
      </c>
      <c r="G87" s="128" t="s">
        <v>477</v>
      </c>
      <c r="H87" s="128" t="s">
        <v>599</v>
      </c>
      <c r="I87" s="129" t="n">
        <f aca="false" ca="false" dt2D="false" dtr="false" t="normal">I88</f>
        <v>1431284</v>
      </c>
      <c r="J87" s="129" t="n">
        <f aca="false" ca="false" dt2D="false" dtr="false" t="normal">J88</f>
        <v>1431284</v>
      </c>
      <c r="K87" s="129" t="n">
        <f aca="false" ca="false" dt2D="false" dtr="false" t="normal">K88</f>
        <v>1431284</v>
      </c>
    </row>
    <row ht="25.5" outlineLevel="0" r="88">
      <c r="A88" s="126" t="s">
        <v>439</v>
      </c>
      <c r="B88" s="127" t="s">
        <v>55</v>
      </c>
      <c r="C88" s="128" t="s">
        <v>474</v>
      </c>
      <c r="D88" s="128" t="s">
        <v>597</v>
      </c>
      <c r="E88" s="133" t="s">
        <v>611</v>
      </c>
      <c r="F88" s="128" t="s">
        <v>522</v>
      </c>
      <c r="G88" s="128" t="s">
        <v>477</v>
      </c>
      <c r="H88" s="128" t="s">
        <v>599</v>
      </c>
      <c r="I88" s="129" t="n">
        <v>1431284</v>
      </c>
      <c r="J88" s="129" t="n">
        <v>1431284</v>
      </c>
      <c r="K88" s="129" t="n">
        <v>1431284</v>
      </c>
    </row>
    <row outlineLevel="0" r="89">
      <c r="A89" s="126" t="s">
        <v>440</v>
      </c>
      <c r="B89" s="127" t="s">
        <v>473</v>
      </c>
      <c r="C89" s="128" t="s">
        <v>474</v>
      </c>
      <c r="D89" s="128" t="s">
        <v>597</v>
      </c>
      <c r="E89" s="133" t="s">
        <v>612</v>
      </c>
      <c r="F89" s="128" t="s">
        <v>475</v>
      </c>
      <c r="G89" s="128" t="s">
        <v>477</v>
      </c>
      <c r="H89" s="128" t="s">
        <v>599</v>
      </c>
      <c r="I89" s="129" t="n">
        <f aca="false" ca="false" dt2D="false" dtr="false" t="normal">I90</f>
        <v>138204</v>
      </c>
      <c r="J89" s="129" t="n"/>
      <c r="K89" s="129" t="n"/>
    </row>
    <row ht="25.5" outlineLevel="0" r="90">
      <c r="A90" s="126" t="s">
        <v>152</v>
      </c>
      <c r="B90" s="127" t="s">
        <v>144</v>
      </c>
      <c r="C90" s="128" t="s">
        <v>474</v>
      </c>
      <c r="D90" s="128" t="s">
        <v>597</v>
      </c>
      <c r="E90" s="133" t="s">
        <v>613</v>
      </c>
      <c r="F90" s="128" t="s">
        <v>522</v>
      </c>
      <c r="G90" s="128" t="s">
        <v>477</v>
      </c>
      <c r="H90" s="128" t="s">
        <v>599</v>
      </c>
      <c r="I90" s="129" t="n">
        <v>138204</v>
      </c>
      <c r="J90" s="129" t="n"/>
      <c r="K90" s="129" t="n"/>
    </row>
    <row ht="25.5" outlineLevel="0" r="91">
      <c r="A91" s="126" t="s">
        <v>614</v>
      </c>
      <c r="B91" s="135" t="s">
        <v>104</v>
      </c>
      <c r="C91" s="136" t="s">
        <v>474</v>
      </c>
      <c r="D91" s="136" t="s">
        <v>615</v>
      </c>
      <c r="E91" s="137" t="s">
        <v>476</v>
      </c>
      <c r="F91" s="136" t="s">
        <v>475</v>
      </c>
      <c r="G91" s="136" t="s">
        <v>477</v>
      </c>
      <c r="H91" s="136" t="s">
        <v>473</v>
      </c>
      <c r="I91" s="129" t="n">
        <f aca="false" ca="false" dt2D="false" dtr="false" t="normal">I92+I95</f>
        <v>9570000</v>
      </c>
      <c r="J91" s="129" t="n">
        <f aca="false" ca="false" dt2D="false" dtr="false" t="normal">J92+J95</f>
        <v>3700000</v>
      </c>
      <c r="K91" s="129" t="n">
        <f aca="false" ca="false" dt2D="false" dtr="false" t="normal">K92+K95</f>
        <v>3700000</v>
      </c>
    </row>
    <row ht="63.75" outlineLevel="0" r="92">
      <c r="A92" s="126" t="s">
        <v>616</v>
      </c>
      <c r="B92" s="135" t="s">
        <v>104</v>
      </c>
      <c r="C92" s="136" t="s">
        <v>474</v>
      </c>
      <c r="D92" s="136" t="s">
        <v>615</v>
      </c>
      <c r="E92" s="137" t="s">
        <v>490</v>
      </c>
      <c r="F92" s="136" t="s">
        <v>475</v>
      </c>
      <c r="G92" s="136" t="s">
        <v>477</v>
      </c>
      <c r="H92" s="136" t="s">
        <v>473</v>
      </c>
      <c r="I92" s="129" t="n">
        <f aca="false" ca="false" dt2D="false" dtr="false" t="normal">I93</f>
        <v>6570000</v>
      </c>
      <c r="J92" s="129" t="n">
        <f aca="false" ca="false" dt2D="false" dtr="false" t="normal">J93</f>
        <v>700000</v>
      </c>
      <c r="K92" s="129" t="n">
        <f aca="false" ca="false" dt2D="false" dtr="false" t="normal">K93</f>
        <v>700000</v>
      </c>
    </row>
    <row ht="76.5" outlineLevel="0" r="93">
      <c r="A93" s="126" t="s">
        <v>617</v>
      </c>
      <c r="B93" s="135" t="s">
        <v>104</v>
      </c>
      <c r="C93" s="136" t="s">
        <v>474</v>
      </c>
      <c r="D93" s="136" t="s">
        <v>615</v>
      </c>
      <c r="E93" s="137" t="s">
        <v>618</v>
      </c>
      <c r="F93" s="136" t="s">
        <v>522</v>
      </c>
      <c r="G93" s="136" t="s">
        <v>477</v>
      </c>
      <c r="H93" s="136" t="s">
        <v>619</v>
      </c>
      <c r="I93" s="129" t="n">
        <f aca="false" ca="false" dt2D="false" dtr="false" t="normal">I94</f>
        <v>6570000</v>
      </c>
      <c r="J93" s="129" t="n">
        <f aca="false" ca="false" dt2D="false" dtr="false" t="normal">J94</f>
        <v>700000</v>
      </c>
      <c r="K93" s="129" t="n">
        <f aca="false" ca="false" dt2D="false" dtr="false" t="normal">K94</f>
        <v>700000</v>
      </c>
    </row>
    <row ht="76.5" outlineLevel="0" r="94">
      <c r="A94" s="126" t="s">
        <v>620</v>
      </c>
      <c r="B94" s="135" t="s">
        <v>104</v>
      </c>
      <c r="C94" s="136" t="s">
        <v>474</v>
      </c>
      <c r="D94" s="136" t="s">
        <v>615</v>
      </c>
      <c r="E94" s="137" t="s">
        <v>621</v>
      </c>
      <c r="F94" s="136" t="s">
        <v>522</v>
      </c>
      <c r="G94" s="136" t="s">
        <v>477</v>
      </c>
      <c r="H94" s="136" t="s">
        <v>619</v>
      </c>
      <c r="I94" s="129" t="n">
        <f aca="false" ca="false" dt2D="false" dtr="false" t="normal">6680000-110000</f>
        <v>6570000</v>
      </c>
      <c r="J94" s="129" t="n">
        <v>700000</v>
      </c>
      <c r="K94" s="129" t="n">
        <v>700000</v>
      </c>
    </row>
    <row ht="25.5" outlineLevel="0" r="95">
      <c r="A95" s="126" t="s">
        <v>622</v>
      </c>
      <c r="B95" s="135" t="s">
        <v>104</v>
      </c>
      <c r="C95" s="136" t="s">
        <v>474</v>
      </c>
      <c r="D95" s="136" t="s">
        <v>615</v>
      </c>
      <c r="E95" s="137" t="s">
        <v>542</v>
      </c>
      <c r="F95" s="136" t="s">
        <v>475</v>
      </c>
      <c r="G95" s="136" t="s">
        <v>477</v>
      </c>
      <c r="H95" s="136" t="s">
        <v>623</v>
      </c>
      <c r="I95" s="129" t="n">
        <f aca="false" ca="false" dt2D="false" dtr="false" t="normal">I96</f>
        <v>3000000</v>
      </c>
      <c r="J95" s="129" t="n">
        <f aca="false" ca="false" dt2D="false" dtr="false" t="normal">J96</f>
        <v>3000000</v>
      </c>
      <c r="K95" s="129" t="n">
        <f aca="false" ca="false" dt2D="false" dtr="false" t="normal">K96</f>
        <v>3000000</v>
      </c>
    </row>
    <row ht="25.5" outlineLevel="0" r="96">
      <c r="A96" s="126" t="s">
        <v>624</v>
      </c>
      <c r="B96" s="127" t="s">
        <v>104</v>
      </c>
      <c r="C96" s="128" t="s">
        <v>474</v>
      </c>
      <c r="D96" s="128" t="s">
        <v>615</v>
      </c>
      <c r="E96" s="133" t="s">
        <v>625</v>
      </c>
      <c r="F96" s="128" t="s">
        <v>475</v>
      </c>
      <c r="G96" s="128" t="s">
        <v>477</v>
      </c>
      <c r="H96" s="128" t="s">
        <v>623</v>
      </c>
      <c r="I96" s="129" t="n">
        <f aca="false" ca="false" dt2D="false" dtr="false" t="normal">+I97</f>
        <v>3000000</v>
      </c>
      <c r="J96" s="129" t="n">
        <f aca="false" ca="false" dt2D="false" dtr="false" t="normal">+J97</f>
        <v>3000000</v>
      </c>
      <c r="K96" s="129" t="n">
        <f aca="false" ca="false" dt2D="false" dtr="false" t="normal">+K97</f>
        <v>3000000</v>
      </c>
    </row>
    <row ht="51" outlineLevel="0" r="97">
      <c r="A97" s="126" t="s">
        <v>626</v>
      </c>
      <c r="B97" s="127" t="s">
        <v>104</v>
      </c>
      <c r="C97" s="128" t="s">
        <v>474</v>
      </c>
      <c r="D97" s="128" t="s">
        <v>615</v>
      </c>
      <c r="E97" s="133" t="s">
        <v>627</v>
      </c>
      <c r="F97" s="128" t="s">
        <v>522</v>
      </c>
      <c r="G97" s="128" t="s">
        <v>477</v>
      </c>
      <c r="H97" s="128" t="s">
        <v>623</v>
      </c>
      <c r="I97" s="129" t="n">
        <v>3000000</v>
      </c>
      <c r="J97" s="129" t="n">
        <v>3000000</v>
      </c>
      <c r="K97" s="129" t="n">
        <v>3000000</v>
      </c>
    </row>
    <row outlineLevel="0" r="98">
      <c r="A98" s="126" t="s">
        <v>628</v>
      </c>
      <c r="B98" s="127" t="s">
        <v>473</v>
      </c>
      <c r="C98" s="128" t="s">
        <v>474</v>
      </c>
      <c r="D98" s="128" t="s">
        <v>629</v>
      </c>
      <c r="E98" s="133" t="s">
        <v>476</v>
      </c>
      <c r="F98" s="128" t="s">
        <v>475</v>
      </c>
      <c r="G98" s="128" t="s">
        <v>477</v>
      </c>
      <c r="H98" s="128" t="s">
        <v>473</v>
      </c>
      <c r="I98" s="129" t="n">
        <f aca="false" ca="false" dt2D="false" dtr="false" t="normal">I99+I118+I125</f>
        <v>5096575</v>
      </c>
      <c r="J98" s="129" t="n">
        <f aca="false" ca="false" dt2D="false" dtr="false" t="normal">J99+J118+J125</f>
        <v>5081575</v>
      </c>
      <c r="K98" s="129" t="n">
        <f aca="false" ca="false" dt2D="false" dtr="false" t="normal">K99+K118+K125</f>
        <v>5081575</v>
      </c>
    </row>
    <row ht="25.5" outlineLevel="0" r="99">
      <c r="A99" s="126" t="s">
        <v>630</v>
      </c>
      <c r="B99" s="127" t="s">
        <v>473</v>
      </c>
      <c r="C99" s="128" t="s">
        <v>474</v>
      </c>
      <c r="D99" s="128" t="s">
        <v>629</v>
      </c>
      <c r="E99" s="133" t="s">
        <v>482</v>
      </c>
      <c r="F99" s="128" t="s">
        <v>480</v>
      </c>
      <c r="G99" s="128" t="s">
        <v>477</v>
      </c>
      <c r="H99" s="128" t="s">
        <v>631</v>
      </c>
      <c r="I99" s="129" t="n">
        <f aca="false" ca="false" dt2D="false" dtr="false" t="normal">I100+I102+I104+I106+I108+I110+I112+I114+I116</f>
        <v>3159326</v>
      </c>
      <c r="J99" s="129" t="n">
        <f aca="false" ca="false" dt2D="false" dtr="false" t="normal">J100+J102+J104+J106+J108+J110+J112+J114+J116</f>
        <v>3159326</v>
      </c>
      <c r="K99" s="129" t="n">
        <f aca="false" ca="false" dt2D="false" dtr="false" t="normal">K100+K102+K104+K106+K108+K110+K112+K114+K116</f>
        <v>3159326</v>
      </c>
    </row>
    <row ht="38.25" outlineLevel="0" r="100">
      <c r="A100" s="126" t="s">
        <v>632</v>
      </c>
      <c r="B100" s="127" t="s">
        <v>473</v>
      </c>
      <c r="C100" s="128" t="s">
        <v>474</v>
      </c>
      <c r="D100" s="128" t="s">
        <v>629</v>
      </c>
      <c r="E100" s="133" t="s">
        <v>633</v>
      </c>
      <c r="F100" s="128" t="s">
        <v>480</v>
      </c>
      <c r="G100" s="128" t="s">
        <v>477</v>
      </c>
      <c r="H100" s="128" t="s">
        <v>631</v>
      </c>
      <c r="I100" s="129" t="n">
        <f aca="false" ca="false" dt2D="false" dtr="false" t="normal">I101</f>
        <v>81384</v>
      </c>
      <c r="J100" s="129" t="n">
        <f aca="false" ca="false" dt2D="false" dtr="false" t="normal">J101</f>
        <v>81384</v>
      </c>
      <c r="K100" s="129" t="n">
        <f aca="false" ca="false" dt2D="false" dtr="false" t="normal">K101</f>
        <v>81384</v>
      </c>
    </row>
    <row ht="63.75" outlineLevel="0" r="101">
      <c r="A101" s="126" t="s">
        <v>634</v>
      </c>
      <c r="B101" s="127" t="s">
        <v>473</v>
      </c>
      <c r="C101" s="128" t="s">
        <v>474</v>
      </c>
      <c r="D101" s="128" t="s">
        <v>629</v>
      </c>
      <c r="E101" s="133" t="s">
        <v>635</v>
      </c>
      <c r="F101" s="128" t="s">
        <v>480</v>
      </c>
      <c r="G101" s="128" t="s">
        <v>477</v>
      </c>
      <c r="H101" s="128" t="s">
        <v>631</v>
      </c>
      <c r="I101" s="129" t="n">
        <v>81384</v>
      </c>
      <c r="J101" s="129" t="n">
        <v>81384</v>
      </c>
      <c r="K101" s="129" t="n">
        <v>81384</v>
      </c>
    </row>
    <row ht="63.75" outlineLevel="0" r="102">
      <c r="A102" s="126" t="s">
        <v>636</v>
      </c>
      <c r="B102" s="127" t="s">
        <v>473</v>
      </c>
      <c r="C102" s="128" t="s">
        <v>474</v>
      </c>
      <c r="D102" s="128" t="s">
        <v>629</v>
      </c>
      <c r="E102" s="133" t="s">
        <v>637</v>
      </c>
      <c r="F102" s="128" t="s">
        <v>480</v>
      </c>
      <c r="G102" s="128" t="s">
        <v>477</v>
      </c>
      <c r="H102" s="128" t="s">
        <v>631</v>
      </c>
      <c r="I102" s="129" t="n">
        <f aca="false" ca="false" dt2D="false" dtr="false" t="normal">I103</f>
        <v>144967</v>
      </c>
      <c r="J102" s="129" t="n">
        <f aca="false" ca="false" dt2D="false" dtr="false" t="normal">J103</f>
        <v>144967</v>
      </c>
      <c r="K102" s="129" t="n">
        <f aca="false" ca="false" dt2D="false" dtr="false" t="normal">K103</f>
        <v>144967</v>
      </c>
    </row>
    <row ht="76.5" outlineLevel="0" r="103">
      <c r="A103" s="126" t="s">
        <v>638</v>
      </c>
      <c r="B103" s="127" t="s">
        <v>473</v>
      </c>
      <c r="C103" s="128" t="s">
        <v>474</v>
      </c>
      <c r="D103" s="128" t="s">
        <v>629</v>
      </c>
      <c r="E103" s="133" t="s">
        <v>639</v>
      </c>
      <c r="F103" s="128" t="s">
        <v>480</v>
      </c>
      <c r="G103" s="128" t="s">
        <v>477</v>
      </c>
      <c r="H103" s="128" t="s">
        <v>631</v>
      </c>
      <c r="I103" s="129" t="n">
        <v>144967</v>
      </c>
      <c r="J103" s="129" t="n">
        <v>144967</v>
      </c>
      <c r="K103" s="129" t="n">
        <v>144967</v>
      </c>
    </row>
    <row ht="38.25" outlineLevel="0" r="104">
      <c r="A104" s="126" t="s">
        <v>640</v>
      </c>
      <c r="B104" s="127" t="s">
        <v>473</v>
      </c>
      <c r="C104" s="128" t="s">
        <v>474</v>
      </c>
      <c r="D104" s="128" t="s">
        <v>629</v>
      </c>
      <c r="E104" s="133" t="s">
        <v>641</v>
      </c>
      <c r="F104" s="128" t="s">
        <v>480</v>
      </c>
      <c r="G104" s="128" t="s">
        <v>477</v>
      </c>
      <c r="H104" s="128" t="s">
        <v>631</v>
      </c>
      <c r="I104" s="129" t="n">
        <f aca="false" ca="false" dt2D="false" dtr="false" t="normal">I105</f>
        <v>18300</v>
      </c>
      <c r="J104" s="129" t="n">
        <f aca="false" ca="false" dt2D="false" dtr="false" t="normal">J105</f>
        <v>18300</v>
      </c>
      <c r="K104" s="129" t="n">
        <f aca="false" ca="false" dt2D="false" dtr="false" t="normal">K105</f>
        <v>18300</v>
      </c>
    </row>
    <row ht="63.75" outlineLevel="0" r="105">
      <c r="A105" s="126" t="s">
        <v>642</v>
      </c>
      <c r="B105" s="127" t="s">
        <v>473</v>
      </c>
      <c r="C105" s="128" t="s">
        <v>474</v>
      </c>
      <c r="D105" s="128" t="s">
        <v>629</v>
      </c>
      <c r="E105" s="133" t="s">
        <v>643</v>
      </c>
      <c r="F105" s="128" t="s">
        <v>480</v>
      </c>
      <c r="G105" s="128" t="s">
        <v>477</v>
      </c>
      <c r="H105" s="128" t="s">
        <v>631</v>
      </c>
      <c r="I105" s="129" t="n">
        <v>18300</v>
      </c>
      <c r="J105" s="129" t="n">
        <v>18300</v>
      </c>
      <c r="K105" s="129" t="n">
        <v>18300</v>
      </c>
    </row>
    <row ht="51" outlineLevel="0" r="106">
      <c r="A106" s="134" t="s">
        <v>644</v>
      </c>
      <c r="B106" s="135" t="s">
        <v>473</v>
      </c>
      <c r="C106" s="136" t="s">
        <v>474</v>
      </c>
      <c r="D106" s="136" t="s">
        <v>629</v>
      </c>
      <c r="E106" s="137" t="s">
        <v>645</v>
      </c>
      <c r="F106" s="136" t="s">
        <v>480</v>
      </c>
      <c r="G106" s="136" t="s">
        <v>477</v>
      </c>
      <c r="H106" s="136" t="s">
        <v>631</v>
      </c>
      <c r="I106" s="129" t="n">
        <f aca="false" ca="false" dt2D="false" dtr="false" t="normal">I107</f>
        <v>2126250</v>
      </c>
      <c r="J106" s="129" t="n">
        <f aca="false" ca="false" dt2D="false" dtr="false" t="normal">J107</f>
        <v>2126250</v>
      </c>
      <c r="K106" s="129" t="n">
        <f aca="false" ca="false" dt2D="false" dtr="false" t="normal">K107</f>
        <v>2126250</v>
      </c>
    </row>
    <row ht="63.75" outlineLevel="0" r="107">
      <c r="A107" s="134" t="s">
        <v>646</v>
      </c>
      <c r="B107" s="135" t="s">
        <v>473</v>
      </c>
      <c r="C107" s="136" t="s">
        <v>474</v>
      </c>
      <c r="D107" s="136" t="s">
        <v>629</v>
      </c>
      <c r="E107" s="137" t="s">
        <v>647</v>
      </c>
      <c r="F107" s="136" t="s">
        <v>480</v>
      </c>
      <c r="G107" s="136" t="s">
        <v>477</v>
      </c>
      <c r="H107" s="136" t="s">
        <v>631</v>
      </c>
      <c r="I107" s="129" t="n">
        <v>2126250</v>
      </c>
      <c r="J107" s="129" t="n">
        <v>2126250</v>
      </c>
      <c r="K107" s="129" t="n">
        <v>2126250</v>
      </c>
    </row>
    <row ht="51" outlineLevel="0" r="108">
      <c r="A108" s="134" t="s">
        <v>648</v>
      </c>
      <c r="B108" s="135" t="s">
        <v>473</v>
      </c>
      <c r="C108" s="136" t="s">
        <v>474</v>
      </c>
      <c r="D108" s="136" t="s">
        <v>629</v>
      </c>
      <c r="E108" s="137" t="s">
        <v>649</v>
      </c>
      <c r="F108" s="136" t="s">
        <v>480</v>
      </c>
      <c r="G108" s="136" t="s">
        <v>477</v>
      </c>
      <c r="H108" s="136" t="s">
        <v>631</v>
      </c>
      <c r="I108" s="129" t="n">
        <f aca="false" ca="false" dt2D="false" dtr="false" t="normal">I109</f>
        <v>281400</v>
      </c>
      <c r="J108" s="129" t="n">
        <f aca="false" ca="false" dt2D="false" dtr="false" t="normal">J109</f>
        <v>281400</v>
      </c>
      <c r="K108" s="129" t="n">
        <f aca="false" ca="false" dt2D="false" dtr="false" t="normal">K109</f>
        <v>281400</v>
      </c>
    </row>
    <row ht="76.5" outlineLevel="0" r="109">
      <c r="A109" s="134" t="s">
        <v>650</v>
      </c>
      <c r="B109" s="135" t="s">
        <v>473</v>
      </c>
      <c r="C109" s="136" t="s">
        <v>474</v>
      </c>
      <c r="D109" s="136" t="s">
        <v>629</v>
      </c>
      <c r="E109" s="137" t="s">
        <v>651</v>
      </c>
      <c r="F109" s="136" t="s">
        <v>522</v>
      </c>
      <c r="G109" s="136" t="s">
        <v>477</v>
      </c>
      <c r="H109" s="136" t="s">
        <v>631</v>
      </c>
      <c r="I109" s="129" t="n">
        <v>281400</v>
      </c>
      <c r="J109" s="129" t="n">
        <v>281400</v>
      </c>
      <c r="K109" s="129" t="n">
        <v>281400</v>
      </c>
    </row>
    <row ht="51" outlineLevel="0" r="110">
      <c r="A110" s="126" t="s">
        <v>652</v>
      </c>
      <c r="B110" s="135" t="s">
        <v>473</v>
      </c>
      <c r="C110" s="136" t="s">
        <v>474</v>
      </c>
      <c r="D110" s="136" t="s">
        <v>629</v>
      </c>
      <c r="E110" s="137" t="s">
        <v>653</v>
      </c>
      <c r="F110" s="136" t="s">
        <v>475</v>
      </c>
      <c r="G110" s="136" t="s">
        <v>477</v>
      </c>
      <c r="H110" s="136" t="s">
        <v>631</v>
      </c>
      <c r="I110" s="129" t="n">
        <f aca="false" ca="false" dt2D="false" dtr="false" t="normal">I111</f>
        <v>25050</v>
      </c>
      <c r="J110" s="129" t="n">
        <f aca="false" ca="false" dt2D="false" dtr="false" t="normal">J111</f>
        <v>25050</v>
      </c>
      <c r="K110" s="129" t="n">
        <f aca="false" ca="false" dt2D="false" dtr="false" t="normal">K111</f>
        <v>25050</v>
      </c>
    </row>
    <row ht="89.25" outlineLevel="0" r="111">
      <c r="A111" s="140" t="s">
        <v>654</v>
      </c>
      <c r="B111" s="135" t="s">
        <v>473</v>
      </c>
      <c r="C111" s="136" t="s">
        <v>474</v>
      </c>
      <c r="D111" s="136" t="s">
        <v>629</v>
      </c>
      <c r="E111" s="137" t="s">
        <v>655</v>
      </c>
      <c r="F111" s="136" t="s">
        <v>480</v>
      </c>
      <c r="G111" s="136" t="s">
        <v>477</v>
      </c>
      <c r="H111" s="136" t="s">
        <v>631</v>
      </c>
      <c r="I111" s="129" t="n">
        <v>25050</v>
      </c>
      <c r="J111" s="129" t="n">
        <v>25050</v>
      </c>
      <c r="K111" s="129" t="n">
        <v>25050</v>
      </c>
    </row>
    <row ht="51" outlineLevel="0" r="112">
      <c r="A112" s="140" t="s">
        <v>656</v>
      </c>
      <c r="B112" s="135" t="s">
        <v>473</v>
      </c>
      <c r="C112" s="136" t="s">
        <v>474</v>
      </c>
      <c r="D112" s="136" t="s">
        <v>629</v>
      </c>
      <c r="E112" s="137" t="s">
        <v>657</v>
      </c>
      <c r="F112" s="136" t="s">
        <v>480</v>
      </c>
      <c r="G112" s="136" t="s">
        <v>477</v>
      </c>
      <c r="H112" s="136" t="s">
        <v>631</v>
      </c>
      <c r="I112" s="129" t="n">
        <f aca="false" ca="false" dt2D="false" dtr="false" t="normal">I113</f>
        <v>1900</v>
      </c>
      <c r="J112" s="129" t="n">
        <f aca="false" ca="false" dt2D="false" dtr="false" t="normal">J113</f>
        <v>1900</v>
      </c>
      <c r="K112" s="129" t="n">
        <f aca="false" ca="false" dt2D="false" dtr="false" t="normal">K113</f>
        <v>1900</v>
      </c>
    </row>
    <row ht="63.75" outlineLevel="0" r="113">
      <c r="A113" s="140" t="s">
        <v>658</v>
      </c>
      <c r="B113" s="135" t="s">
        <v>473</v>
      </c>
      <c r="C113" s="136" t="s">
        <v>474</v>
      </c>
      <c r="D113" s="136" t="s">
        <v>629</v>
      </c>
      <c r="E113" s="137" t="s">
        <v>659</v>
      </c>
      <c r="F113" s="136" t="s">
        <v>480</v>
      </c>
      <c r="G113" s="136" t="s">
        <v>477</v>
      </c>
      <c r="H113" s="136" t="s">
        <v>631</v>
      </c>
      <c r="I113" s="129" t="n">
        <v>1900</v>
      </c>
      <c r="J113" s="129" t="n">
        <v>1900</v>
      </c>
      <c r="K113" s="129" t="n">
        <v>1900</v>
      </c>
    </row>
    <row ht="38.25" outlineLevel="0" r="114">
      <c r="A114" s="140" t="s">
        <v>660</v>
      </c>
      <c r="B114" s="135" t="s">
        <v>473</v>
      </c>
      <c r="C114" s="136" t="s">
        <v>474</v>
      </c>
      <c r="D114" s="136" t="s">
        <v>629</v>
      </c>
      <c r="E114" s="137" t="s">
        <v>661</v>
      </c>
      <c r="F114" s="136" t="s">
        <v>480</v>
      </c>
      <c r="G114" s="136" t="s">
        <v>477</v>
      </c>
      <c r="H114" s="136" t="s">
        <v>631</v>
      </c>
      <c r="I114" s="129" t="n">
        <f aca="false" ca="false" dt2D="false" dtr="false" t="normal">I115</f>
        <v>67100</v>
      </c>
      <c r="J114" s="129" t="n">
        <f aca="false" ca="false" dt2D="false" dtr="false" t="normal">J115</f>
        <v>67100</v>
      </c>
      <c r="K114" s="129" t="n">
        <f aca="false" ca="false" dt2D="false" dtr="false" t="normal">K115</f>
        <v>67100</v>
      </c>
    </row>
    <row ht="63.75" outlineLevel="0" r="115">
      <c r="A115" s="140" t="s">
        <v>662</v>
      </c>
      <c r="B115" s="135" t="s">
        <v>473</v>
      </c>
      <c r="C115" s="136" t="s">
        <v>474</v>
      </c>
      <c r="D115" s="136" t="s">
        <v>629</v>
      </c>
      <c r="E115" s="137" t="s">
        <v>663</v>
      </c>
      <c r="F115" s="136" t="s">
        <v>480</v>
      </c>
      <c r="G115" s="136" t="s">
        <v>477</v>
      </c>
      <c r="H115" s="136" t="s">
        <v>631</v>
      </c>
      <c r="I115" s="129" t="n">
        <v>67100</v>
      </c>
      <c r="J115" s="129" t="n">
        <v>67100</v>
      </c>
      <c r="K115" s="129" t="n">
        <v>67100</v>
      </c>
    </row>
    <row ht="51" outlineLevel="0" r="116">
      <c r="A116" s="140" t="s">
        <v>664</v>
      </c>
      <c r="B116" s="135" t="s">
        <v>473</v>
      </c>
      <c r="C116" s="136" t="s">
        <v>474</v>
      </c>
      <c r="D116" s="136" t="s">
        <v>629</v>
      </c>
      <c r="E116" s="137" t="s">
        <v>665</v>
      </c>
      <c r="F116" s="136" t="s">
        <v>480</v>
      </c>
      <c r="G116" s="136" t="s">
        <v>477</v>
      </c>
      <c r="H116" s="136" t="s">
        <v>631</v>
      </c>
      <c r="I116" s="129" t="n">
        <f aca="false" ca="false" dt2D="false" dtr="false" t="normal">I117</f>
        <v>412975</v>
      </c>
      <c r="J116" s="129" t="n">
        <f aca="false" ca="false" dt2D="false" dtr="false" t="normal">J117</f>
        <v>412975</v>
      </c>
      <c r="K116" s="129" t="n">
        <f aca="false" ca="false" dt2D="false" dtr="false" t="normal">K117</f>
        <v>412975</v>
      </c>
    </row>
    <row ht="76.5" outlineLevel="0" r="117">
      <c r="A117" s="140" t="s">
        <v>666</v>
      </c>
      <c r="B117" s="135" t="s">
        <v>473</v>
      </c>
      <c r="C117" s="136" t="s">
        <v>474</v>
      </c>
      <c r="D117" s="136" t="s">
        <v>629</v>
      </c>
      <c r="E117" s="137" t="s">
        <v>667</v>
      </c>
      <c r="F117" s="136" t="s">
        <v>480</v>
      </c>
      <c r="G117" s="136" t="s">
        <v>477</v>
      </c>
      <c r="H117" s="136" t="s">
        <v>631</v>
      </c>
      <c r="I117" s="129" t="n">
        <v>412975</v>
      </c>
      <c r="J117" s="129" t="n">
        <v>412975</v>
      </c>
      <c r="K117" s="129" t="n">
        <v>412975</v>
      </c>
    </row>
    <row outlineLevel="0" r="118">
      <c r="A118" s="134" t="s">
        <v>668</v>
      </c>
      <c r="B118" s="135" t="s">
        <v>473</v>
      </c>
      <c r="C118" s="136" t="s">
        <v>474</v>
      </c>
      <c r="D118" s="136" t="s">
        <v>629</v>
      </c>
      <c r="E118" s="137" t="s">
        <v>669</v>
      </c>
      <c r="F118" s="136" t="s">
        <v>475</v>
      </c>
      <c r="G118" s="136" t="s">
        <v>477</v>
      </c>
      <c r="H118" s="136" t="s">
        <v>631</v>
      </c>
      <c r="I118" s="129" t="n">
        <f aca="false" ca="false" dt2D="false" dtr="false" t="normal">I121+I123+I119</f>
        <v>317449</v>
      </c>
      <c r="J118" s="129" t="n">
        <f aca="false" ca="false" dt2D="false" dtr="false" t="normal">J121+J123+J119</f>
        <v>302449</v>
      </c>
      <c r="K118" s="129" t="n">
        <f aca="false" ca="false" dt2D="false" dtr="false" t="normal">K121+K123+K119</f>
        <v>302449</v>
      </c>
    </row>
    <row ht="63.75" outlineLevel="0" r="119">
      <c r="A119" s="134" t="s">
        <v>670</v>
      </c>
      <c r="B119" s="135" t="s">
        <v>473</v>
      </c>
      <c r="C119" s="136" t="s">
        <v>474</v>
      </c>
      <c r="D119" s="136" t="s">
        <v>629</v>
      </c>
      <c r="E119" s="137" t="s">
        <v>671</v>
      </c>
      <c r="F119" s="136" t="s">
        <v>522</v>
      </c>
      <c r="G119" s="136" t="s">
        <v>477</v>
      </c>
      <c r="H119" s="136" t="s">
        <v>631</v>
      </c>
      <c r="I119" s="129" t="n">
        <f aca="false" ca="false" dt2D="false" dtr="false" t="normal">I120</f>
        <v>62675</v>
      </c>
      <c r="J119" s="129" t="n">
        <f aca="false" ca="false" dt2D="false" dtr="false" t="normal">J120</f>
        <v>62675</v>
      </c>
      <c r="K119" s="129" t="n">
        <f aca="false" ca="false" dt2D="false" dtr="false" t="normal">K120</f>
        <v>62675</v>
      </c>
    </row>
    <row ht="51" outlineLevel="0" r="120">
      <c r="A120" s="141" t="s">
        <v>65</v>
      </c>
      <c r="B120" s="135" t="s">
        <v>473</v>
      </c>
      <c r="C120" s="136" t="s">
        <v>474</v>
      </c>
      <c r="D120" s="136" t="s">
        <v>629</v>
      </c>
      <c r="E120" s="137" t="s">
        <v>672</v>
      </c>
      <c r="F120" s="136" t="s">
        <v>522</v>
      </c>
      <c r="G120" s="136" t="s">
        <v>477</v>
      </c>
      <c r="H120" s="136" t="s">
        <v>631</v>
      </c>
      <c r="I120" s="129" t="n">
        <v>62675</v>
      </c>
      <c r="J120" s="129" t="n">
        <v>62675</v>
      </c>
      <c r="K120" s="129" t="n">
        <v>62675</v>
      </c>
    </row>
    <row ht="38.25" outlineLevel="0" r="121">
      <c r="A121" s="141" t="s">
        <v>673</v>
      </c>
      <c r="B121" s="135" t="s">
        <v>473</v>
      </c>
      <c r="C121" s="136" t="s">
        <v>474</v>
      </c>
      <c r="D121" s="136" t="s">
        <v>629</v>
      </c>
      <c r="E121" s="137" t="s">
        <v>674</v>
      </c>
      <c r="F121" s="136" t="s">
        <v>475</v>
      </c>
      <c r="G121" s="136" t="s">
        <v>477</v>
      </c>
      <c r="H121" s="136" t="s">
        <v>631</v>
      </c>
      <c r="I121" s="129" t="n">
        <f aca="false" ca="false" dt2D="false" dtr="false" t="normal">I122</f>
        <v>79000</v>
      </c>
      <c r="J121" s="129" t="n">
        <f aca="false" ca="false" dt2D="false" dtr="false" t="normal">J122</f>
        <v>79000</v>
      </c>
      <c r="K121" s="129" t="n">
        <f aca="false" ca="false" dt2D="false" dtr="false" t="normal">K122</f>
        <v>79000</v>
      </c>
    </row>
    <row ht="38.25" outlineLevel="0" r="122">
      <c r="A122" s="141" t="s">
        <v>51</v>
      </c>
      <c r="B122" s="135" t="s">
        <v>675</v>
      </c>
      <c r="C122" s="136" t="s">
        <v>474</v>
      </c>
      <c r="D122" s="136" t="s">
        <v>629</v>
      </c>
      <c r="E122" s="137" t="s">
        <v>674</v>
      </c>
      <c r="F122" s="136" t="s">
        <v>522</v>
      </c>
      <c r="G122" s="136" t="s">
        <v>477</v>
      </c>
      <c r="H122" s="136" t="s">
        <v>631</v>
      </c>
      <c r="I122" s="129" t="n">
        <v>79000</v>
      </c>
      <c r="J122" s="129" t="n">
        <v>79000</v>
      </c>
      <c r="K122" s="129" t="n">
        <v>79000</v>
      </c>
    </row>
    <row ht="51" outlineLevel="0" r="123">
      <c r="A123" s="141" t="s">
        <v>676</v>
      </c>
      <c r="B123" s="135" t="s">
        <v>473</v>
      </c>
      <c r="C123" s="136" t="s">
        <v>474</v>
      </c>
      <c r="D123" s="136" t="s">
        <v>629</v>
      </c>
      <c r="E123" s="137" t="s">
        <v>677</v>
      </c>
      <c r="F123" s="136" t="s">
        <v>475</v>
      </c>
      <c r="G123" s="136" t="s">
        <v>477</v>
      </c>
      <c r="H123" s="136" t="s">
        <v>631</v>
      </c>
      <c r="I123" s="129" t="n">
        <f aca="false" ca="false" dt2D="false" dtr="false" t="normal">I124</f>
        <v>175774</v>
      </c>
      <c r="J123" s="129" t="n">
        <f aca="false" ca="false" dt2D="false" dtr="false" t="normal">J124</f>
        <v>160774</v>
      </c>
      <c r="K123" s="129" t="n">
        <f aca="false" ca="false" dt2D="false" dtr="false" t="normal">K124</f>
        <v>160774</v>
      </c>
    </row>
    <row ht="51" outlineLevel="0" r="124">
      <c r="A124" s="141" t="s">
        <v>75</v>
      </c>
      <c r="B124" s="135" t="s">
        <v>473</v>
      </c>
      <c r="C124" s="136" t="s">
        <v>474</v>
      </c>
      <c r="D124" s="136" t="s">
        <v>629</v>
      </c>
      <c r="E124" s="137" t="s">
        <v>678</v>
      </c>
      <c r="F124" s="136" t="s">
        <v>480</v>
      </c>
      <c r="G124" s="136" t="s">
        <v>477</v>
      </c>
      <c r="H124" s="136" t="s">
        <v>631</v>
      </c>
      <c r="I124" s="129" t="n">
        <v>175774</v>
      </c>
      <c r="J124" s="129" t="n">
        <v>160774</v>
      </c>
      <c r="K124" s="129" t="n">
        <v>160774</v>
      </c>
    </row>
    <row outlineLevel="0" r="125">
      <c r="A125" s="141" t="s">
        <v>679</v>
      </c>
      <c r="B125" s="135" t="s">
        <v>473</v>
      </c>
      <c r="C125" s="136" t="s">
        <v>474</v>
      </c>
      <c r="D125" s="136" t="s">
        <v>629</v>
      </c>
      <c r="E125" s="137" t="s">
        <v>680</v>
      </c>
      <c r="F125" s="136" t="s">
        <v>480</v>
      </c>
      <c r="G125" s="136" t="s">
        <v>477</v>
      </c>
      <c r="H125" s="136" t="s">
        <v>631</v>
      </c>
      <c r="I125" s="129" t="n">
        <f aca="false" ca="false" dt2D="false" dtr="false" t="normal">I126</f>
        <v>1619800</v>
      </c>
      <c r="J125" s="129" t="n">
        <f aca="false" ca="false" dt2D="false" dtr="false" t="normal">J126</f>
        <v>1619800</v>
      </c>
      <c r="K125" s="129" t="n">
        <f aca="false" ca="false" dt2D="false" dtr="false" t="normal">K126</f>
        <v>1619800</v>
      </c>
    </row>
    <row ht="89.25" outlineLevel="0" r="126">
      <c r="A126" s="141" t="s">
        <v>681</v>
      </c>
      <c r="B126" s="135" t="s">
        <v>473</v>
      </c>
      <c r="C126" s="136" t="s">
        <v>474</v>
      </c>
      <c r="D126" s="136" t="s">
        <v>629</v>
      </c>
      <c r="E126" s="137" t="s">
        <v>682</v>
      </c>
      <c r="F126" s="136" t="s">
        <v>480</v>
      </c>
      <c r="G126" s="136" t="s">
        <v>477</v>
      </c>
      <c r="H126" s="136" t="s">
        <v>631</v>
      </c>
      <c r="I126" s="129" t="n">
        <v>1619800</v>
      </c>
      <c r="J126" s="129" t="n">
        <v>1619800</v>
      </c>
      <c r="K126" s="129" t="n">
        <v>1619800</v>
      </c>
    </row>
    <row outlineLevel="0" r="127">
      <c r="A127" s="141" t="s">
        <v>683</v>
      </c>
      <c r="B127" s="135" t="s">
        <v>176</v>
      </c>
      <c r="C127" s="136" t="s">
        <v>462</v>
      </c>
      <c r="D127" s="136" t="s">
        <v>475</v>
      </c>
      <c r="E127" s="137" t="s">
        <v>476</v>
      </c>
      <c r="F127" s="136" t="s">
        <v>475</v>
      </c>
      <c r="G127" s="136" t="s">
        <v>477</v>
      </c>
      <c r="H127" s="136" t="s">
        <v>473</v>
      </c>
      <c r="I127" s="129" t="n">
        <f aca="false" ca="false" dt2D="false" dtr="false" t="normal">I128+I224+I234+I243+I249+I230</f>
        <v>2316759567.1</v>
      </c>
      <c r="J127" s="129" t="n">
        <f aca="false" ca="false" dt2D="false" dtr="false" t="normal">J128+J224</f>
        <v>1703492604.34</v>
      </c>
      <c r="K127" s="129" t="n">
        <f aca="false" ca="false" dt2D="false" dtr="false" t="normal">K128+K224</f>
        <v>1621256045.25</v>
      </c>
    </row>
    <row ht="25.5" outlineLevel="0" r="128">
      <c r="A128" s="141" t="s">
        <v>684</v>
      </c>
      <c r="B128" s="135" t="s">
        <v>176</v>
      </c>
      <c r="C128" s="136" t="s">
        <v>462</v>
      </c>
      <c r="D128" s="136" t="s">
        <v>488</v>
      </c>
      <c r="E128" s="137" t="s">
        <v>476</v>
      </c>
      <c r="F128" s="136" t="s">
        <v>475</v>
      </c>
      <c r="G128" s="136" t="s">
        <v>477</v>
      </c>
      <c r="H128" s="136" t="s">
        <v>473</v>
      </c>
      <c r="I128" s="129" t="n">
        <f aca="false" ca="false" dt2D="false" dtr="false" t="normal">I129+I138+I169+I202</f>
        <v>2302768584.88</v>
      </c>
      <c r="J128" s="129" t="n">
        <f aca="false" ca="false" dt2D="false" dtr="false" t="normal">J129+J138+J169+J202</f>
        <v>1676860604.34</v>
      </c>
      <c r="K128" s="129" t="n">
        <f aca="false" ca="false" dt2D="false" dtr="false" t="normal">K129+K138+K169+K202</f>
        <v>1618648045.25</v>
      </c>
    </row>
    <row outlineLevel="0" r="129">
      <c r="A129" s="131" t="s">
        <v>685</v>
      </c>
      <c r="B129" s="135" t="s">
        <v>176</v>
      </c>
      <c r="C129" s="136" t="s">
        <v>462</v>
      </c>
      <c r="D129" s="136" t="s">
        <v>488</v>
      </c>
      <c r="E129" s="137" t="s">
        <v>669</v>
      </c>
      <c r="F129" s="136" t="s">
        <v>475</v>
      </c>
      <c r="G129" s="136" t="s">
        <v>477</v>
      </c>
      <c r="H129" s="136" t="s">
        <v>686</v>
      </c>
      <c r="I129" s="129" t="n">
        <f aca="false" ca="false" dt2D="false" dtr="false" t="normal">I130+I133+I135</f>
        <v>726032300</v>
      </c>
      <c r="J129" s="129" t="n">
        <f aca="false" ca="false" dt2D="false" dtr="false" t="normal">J130+J133+J135</f>
        <v>490159000</v>
      </c>
      <c r="K129" s="129" t="n">
        <f aca="false" ca="false" dt2D="false" dtr="false" t="normal">K130+K133+K135</f>
        <v>490159000</v>
      </c>
    </row>
    <row ht="25.5" outlineLevel="0" r="130">
      <c r="A130" s="134" t="s">
        <v>687</v>
      </c>
      <c r="B130" s="135" t="s">
        <v>176</v>
      </c>
      <c r="C130" s="136" t="s">
        <v>462</v>
      </c>
      <c r="D130" s="136" t="s">
        <v>488</v>
      </c>
      <c r="E130" s="137" t="s">
        <v>688</v>
      </c>
      <c r="F130" s="136" t="s">
        <v>475</v>
      </c>
      <c r="G130" s="136" t="s">
        <v>477</v>
      </c>
      <c r="H130" s="136" t="s">
        <v>686</v>
      </c>
      <c r="I130" s="129" t="n">
        <f aca="false" ca="false" dt2D="false" dtr="false" t="normal">I131</f>
        <v>610650900</v>
      </c>
      <c r="J130" s="129" t="n">
        <f aca="false" ca="false" dt2D="false" dtr="false" t="normal">J131</f>
        <v>488520700</v>
      </c>
      <c r="K130" s="129" t="n">
        <f aca="false" ca="false" dt2D="false" dtr="false" t="normal">K131</f>
        <v>488520700</v>
      </c>
    </row>
    <row outlineLevel="0" r="131">
      <c r="A131" s="141" t="s">
        <v>689</v>
      </c>
      <c r="B131" s="135" t="s">
        <v>176</v>
      </c>
      <c r="C131" s="136" t="s">
        <v>462</v>
      </c>
      <c r="D131" s="136" t="s">
        <v>488</v>
      </c>
      <c r="E131" s="137" t="s">
        <v>688</v>
      </c>
      <c r="F131" s="136" t="s">
        <v>475</v>
      </c>
      <c r="G131" s="136" t="s">
        <v>477</v>
      </c>
      <c r="H131" s="136" t="s">
        <v>686</v>
      </c>
      <c r="I131" s="129" t="n">
        <f aca="false" ca="false" dt2D="false" dtr="false" t="normal">I132</f>
        <v>610650900</v>
      </c>
      <c r="J131" s="129" t="n">
        <f aca="false" ca="false" dt2D="false" dtr="false" t="normal">J132</f>
        <v>488520700</v>
      </c>
      <c r="K131" s="129" t="n">
        <f aca="false" ca="false" dt2D="false" dtr="false" t="normal">K132</f>
        <v>488520700</v>
      </c>
    </row>
    <row ht="25.5" outlineLevel="0" r="132">
      <c r="A132" s="141" t="s">
        <v>181</v>
      </c>
      <c r="B132" s="135" t="s">
        <v>176</v>
      </c>
      <c r="C132" s="136" t="s">
        <v>462</v>
      </c>
      <c r="D132" s="136" t="s">
        <v>488</v>
      </c>
      <c r="E132" s="142" t="s">
        <v>688</v>
      </c>
      <c r="F132" s="136" t="s">
        <v>522</v>
      </c>
      <c r="G132" s="136" t="s">
        <v>477</v>
      </c>
      <c r="H132" s="136" t="s">
        <v>686</v>
      </c>
      <c r="I132" s="129" t="n">
        <v>610650900</v>
      </c>
      <c r="J132" s="138" t="n">
        <v>488520700</v>
      </c>
      <c r="K132" s="129" t="n">
        <v>488520700</v>
      </c>
    </row>
    <row ht="25.5" outlineLevel="0" r="133">
      <c r="A133" s="141" t="s">
        <v>690</v>
      </c>
      <c r="B133" s="135" t="s">
        <v>176</v>
      </c>
      <c r="C133" s="136" t="s">
        <v>462</v>
      </c>
      <c r="D133" s="136" t="s">
        <v>488</v>
      </c>
      <c r="E133" s="142" t="s">
        <v>691</v>
      </c>
      <c r="F133" s="136" t="s">
        <v>475</v>
      </c>
      <c r="G133" s="136" t="s">
        <v>477</v>
      </c>
      <c r="H133" s="136" t="s">
        <v>686</v>
      </c>
      <c r="I133" s="129" t="n">
        <f aca="false" ca="false" dt2D="false" dtr="false" t="normal">I134</f>
        <v>25668300</v>
      </c>
      <c r="J133" s="129" t="n">
        <f aca="false" ca="false" dt2D="false" dtr="false" t="normal">J134</f>
        <v>1638300</v>
      </c>
      <c r="K133" s="129" t="n">
        <f aca="false" ca="false" dt2D="false" dtr="false" t="normal">K134</f>
        <v>1638300</v>
      </c>
    </row>
    <row ht="25.5" outlineLevel="0" r="134">
      <c r="A134" s="141" t="s">
        <v>183</v>
      </c>
      <c r="B134" s="143" t="s">
        <v>176</v>
      </c>
      <c r="C134" s="137" t="s">
        <v>462</v>
      </c>
      <c r="D134" s="136" t="s">
        <v>488</v>
      </c>
      <c r="E134" s="137" t="s">
        <v>691</v>
      </c>
      <c r="F134" s="137" t="s">
        <v>522</v>
      </c>
      <c r="G134" s="137" t="s">
        <v>477</v>
      </c>
      <c r="H134" s="136" t="s">
        <v>686</v>
      </c>
      <c r="I134" s="129" t="n">
        <f aca="false" ca="false" dt2D="false" dtr="false" t="normal">1638300+24030000</f>
        <v>25668300</v>
      </c>
      <c r="J134" s="138" t="n">
        <v>1638300</v>
      </c>
      <c r="K134" s="129" t="n">
        <v>1638300</v>
      </c>
    </row>
    <row outlineLevel="0" r="135">
      <c r="A135" s="134" t="s">
        <v>692</v>
      </c>
      <c r="B135" s="136" t="s">
        <v>176</v>
      </c>
      <c r="C135" s="136" t="s">
        <v>462</v>
      </c>
      <c r="D135" s="136" t="s">
        <v>488</v>
      </c>
      <c r="E135" s="137" t="s">
        <v>693</v>
      </c>
      <c r="F135" s="136" t="s">
        <v>475</v>
      </c>
      <c r="G135" s="136" t="s">
        <v>477</v>
      </c>
      <c r="H135" s="136" t="s">
        <v>686</v>
      </c>
      <c r="I135" s="129" t="n">
        <f aca="false" ca="false" dt2D="false" dtr="false" t="normal">I136</f>
        <v>89713100</v>
      </c>
      <c r="J135" s="129" t="n">
        <f aca="false" ca="false" dt2D="false" dtr="false" t="normal">J136</f>
        <v>0</v>
      </c>
      <c r="K135" s="129" t="n">
        <f aca="false" ca="false" dt2D="false" dtr="false" t="normal">K136</f>
        <v>0</v>
      </c>
    </row>
    <row outlineLevel="0" r="136">
      <c r="A136" s="134" t="s">
        <v>185</v>
      </c>
      <c r="B136" s="136" t="s">
        <v>176</v>
      </c>
      <c r="C136" s="136" t="s">
        <v>462</v>
      </c>
      <c r="D136" s="136" t="s">
        <v>488</v>
      </c>
      <c r="E136" s="137" t="s">
        <v>693</v>
      </c>
      <c r="F136" s="136" t="s">
        <v>522</v>
      </c>
      <c r="G136" s="136" t="s">
        <v>477</v>
      </c>
      <c r="H136" s="136" t="s">
        <v>686</v>
      </c>
      <c r="I136" s="129" t="n">
        <f aca="false" ca="false" dt2D="false" dtr="false" t="normal">I137</f>
        <v>89713100</v>
      </c>
      <c r="J136" s="129" t="n">
        <f aca="false" ca="false" dt2D="false" dtr="false" t="normal">J137</f>
        <v>0</v>
      </c>
      <c r="K136" s="129" t="n">
        <f aca="false" ca="false" dt2D="false" dtr="false" t="normal">K137</f>
        <v>0</v>
      </c>
    </row>
    <row ht="38.25" outlineLevel="0" r="137">
      <c r="A137" s="1" t="s">
        <v>694</v>
      </c>
      <c r="B137" s="136" t="s">
        <v>176</v>
      </c>
      <c r="C137" s="136" t="s">
        <v>462</v>
      </c>
      <c r="D137" s="136" t="s">
        <v>488</v>
      </c>
      <c r="E137" s="137" t="s">
        <v>693</v>
      </c>
      <c r="F137" s="136" t="s">
        <v>522</v>
      </c>
      <c r="G137" s="136" t="s">
        <v>695</v>
      </c>
      <c r="H137" s="136" t="s">
        <v>686</v>
      </c>
      <c r="I137" s="129" t="n">
        <f aca="false" ca="false" dt2D="false" dtr="false" t="normal">51627200+19926500+18159400</f>
        <v>89713100</v>
      </c>
      <c r="J137" s="138" t="n">
        <v>0</v>
      </c>
      <c r="K137" s="129" t="n">
        <v>0</v>
      </c>
    </row>
    <row ht="25.5" outlineLevel="0" r="138">
      <c r="A138" s="141" t="s">
        <v>696</v>
      </c>
      <c r="B138" s="143" t="s">
        <v>176</v>
      </c>
      <c r="C138" s="137" t="s">
        <v>462</v>
      </c>
      <c r="D138" s="136" t="s">
        <v>488</v>
      </c>
      <c r="E138" s="137" t="s">
        <v>697</v>
      </c>
      <c r="F138" s="137" t="s">
        <v>475</v>
      </c>
      <c r="G138" s="137" t="s">
        <v>477</v>
      </c>
      <c r="H138" s="136" t="s">
        <v>686</v>
      </c>
      <c r="I138" s="129" t="n">
        <f aca="false" ca="false" dt2D="false" dtr="false" t="normal">I139+I141+I149+I147+I145+I143</f>
        <v>89860011.56</v>
      </c>
      <c r="J138" s="129" t="n">
        <f aca="false" ca="false" dt2D="false" dtr="false" t="normal">J139+J141+J149+J147+J145+J143</f>
        <v>62187611.34</v>
      </c>
      <c r="K138" s="129" t="n">
        <f aca="false" ca="false" dt2D="false" dtr="false" t="normal">K139+K141+K149+K147+K145+K143</f>
        <v>54411952.25</v>
      </c>
    </row>
    <row ht="51" outlineLevel="0" r="139">
      <c r="A139" s="141" t="s">
        <v>698</v>
      </c>
      <c r="B139" s="137" t="s">
        <v>176</v>
      </c>
      <c r="C139" s="137" t="s">
        <v>462</v>
      </c>
      <c r="D139" s="136" t="s">
        <v>488</v>
      </c>
      <c r="E139" s="137" t="s">
        <v>699</v>
      </c>
      <c r="F139" s="137" t="s">
        <v>475</v>
      </c>
      <c r="G139" s="137" t="s">
        <v>477</v>
      </c>
      <c r="H139" s="136" t="s">
        <v>686</v>
      </c>
      <c r="I139" s="129" t="n">
        <f aca="false" ca="false" dt2D="false" dtr="false" t="normal">I140</f>
        <v>6948300</v>
      </c>
      <c r="J139" s="129" t="n">
        <f aca="false" ca="false" dt2D="false" dtr="false" t="normal">J140</f>
        <v>15035000</v>
      </c>
      <c r="K139" s="129" t="n">
        <f aca="false" ca="false" dt2D="false" dtr="false" t="normal">K140</f>
        <v>6424800</v>
      </c>
    </row>
    <row ht="51" outlineLevel="0" r="140">
      <c r="A140" s="141" t="s">
        <v>700</v>
      </c>
      <c r="B140" s="137" t="s">
        <v>176</v>
      </c>
      <c r="C140" s="137" t="s">
        <v>462</v>
      </c>
      <c r="D140" s="136" t="s">
        <v>488</v>
      </c>
      <c r="E140" s="137" t="s">
        <v>699</v>
      </c>
      <c r="F140" s="137" t="s">
        <v>522</v>
      </c>
      <c r="G140" s="137" t="s">
        <v>477</v>
      </c>
      <c r="H140" s="136" t="s">
        <v>686</v>
      </c>
      <c r="I140" s="129" t="n">
        <v>6948300</v>
      </c>
      <c r="J140" s="129" t="n">
        <v>15035000</v>
      </c>
      <c r="K140" s="129" t="n">
        <f aca="false" ca="false" dt2D="false" dtr="false" t="normal">401500+6023300</f>
        <v>6424800</v>
      </c>
    </row>
    <row ht="38.25" outlineLevel="0" r="141">
      <c r="A141" s="141" t="s">
        <v>701</v>
      </c>
      <c r="B141" s="137" t="s">
        <v>176</v>
      </c>
      <c r="C141" s="137" t="s">
        <v>462</v>
      </c>
      <c r="D141" s="136" t="s">
        <v>488</v>
      </c>
      <c r="E141" s="137" t="s">
        <v>702</v>
      </c>
      <c r="F141" s="137" t="s">
        <v>475</v>
      </c>
      <c r="G141" s="137" t="s">
        <v>477</v>
      </c>
      <c r="H141" s="136" t="s">
        <v>686</v>
      </c>
      <c r="I141" s="129" t="n">
        <f aca="false" ca="false" dt2D="false" dtr="false" t="normal">I142</f>
        <v>33902400</v>
      </c>
      <c r="J141" s="129" t="n">
        <f aca="false" ca="false" dt2D="false" dtr="false" t="normal">J142</f>
        <v>32576600</v>
      </c>
      <c r="K141" s="129" t="n">
        <f aca="false" ca="false" dt2D="false" dtr="false" t="normal">K142</f>
        <v>33334200</v>
      </c>
    </row>
    <row ht="51" outlineLevel="0" r="142">
      <c r="A142" s="126" t="s">
        <v>204</v>
      </c>
      <c r="B142" s="136" t="s">
        <v>176</v>
      </c>
      <c r="C142" s="136" t="s">
        <v>462</v>
      </c>
      <c r="D142" s="136" t="s">
        <v>488</v>
      </c>
      <c r="E142" s="137" t="s">
        <v>702</v>
      </c>
      <c r="F142" s="136" t="s">
        <v>522</v>
      </c>
      <c r="G142" s="136" t="s">
        <v>477</v>
      </c>
      <c r="H142" s="136" t="s">
        <v>686</v>
      </c>
      <c r="I142" s="129" t="n">
        <f aca="false" ca="false" dt2D="false" dtr="false" t="normal">33523600+378800</f>
        <v>33902400</v>
      </c>
      <c r="J142" s="129" t="n">
        <v>32576600</v>
      </c>
      <c r="K142" s="129" t="n">
        <f aca="false" ca="false" dt2D="false" dtr="false" t="normal">9469900+23864300</f>
        <v>33334200</v>
      </c>
    </row>
    <row customHeight="true" ht="41.25" outlineLevel="0" r="143">
      <c r="A143" s="126" t="s">
        <v>703</v>
      </c>
      <c r="B143" s="136" t="s">
        <v>176</v>
      </c>
      <c r="C143" s="136" t="s">
        <v>462</v>
      </c>
      <c r="D143" s="136" t="s">
        <v>488</v>
      </c>
      <c r="E143" s="137" t="s">
        <v>704</v>
      </c>
      <c r="F143" s="136" t="s">
        <v>475</v>
      </c>
      <c r="G143" s="136" t="s">
        <v>477</v>
      </c>
      <c r="H143" s="136" t="s">
        <v>686</v>
      </c>
      <c r="I143" s="129" t="n">
        <f aca="false" ca="false" dt2D="false" dtr="false" t="normal">I144</f>
        <v>1613453</v>
      </c>
      <c r="J143" s="129" t="n">
        <f aca="false" ca="false" dt2D="false" dtr="false" t="normal">J144</f>
        <v>0</v>
      </c>
      <c r="K143" s="129" t="n">
        <f aca="false" ca="false" dt2D="false" dtr="false" t="normal">K144</f>
        <v>0</v>
      </c>
    </row>
    <row customHeight="true" ht="39" outlineLevel="0" r="144">
      <c r="A144" s="126" t="s">
        <v>206</v>
      </c>
      <c r="B144" s="136" t="s">
        <v>176</v>
      </c>
      <c r="C144" s="136" t="s">
        <v>462</v>
      </c>
      <c r="D144" s="136" t="s">
        <v>488</v>
      </c>
      <c r="E144" s="137" t="s">
        <v>704</v>
      </c>
      <c r="F144" s="136" t="s">
        <v>522</v>
      </c>
      <c r="G144" s="136" t="s">
        <v>477</v>
      </c>
      <c r="H144" s="136" t="s">
        <v>686</v>
      </c>
      <c r="I144" s="129" t="n">
        <v>1613453</v>
      </c>
      <c r="J144" s="129" t="n">
        <v>0</v>
      </c>
      <c r="K144" s="129" t="n">
        <v>0</v>
      </c>
    </row>
    <row customHeight="true" ht="25.5" outlineLevel="0" r="145">
      <c r="A145" s="126" t="s">
        <v>705</v>
      </c>
      <c r="B145" s="136" t="s">
        <v>176</v>
      </c>
      <c r="C145" s="136" t="s">
        <v>462</v>
      </c>
      <c r="D145" s="136" t="s">
        <v>488</v>
      </c>
      <c r="E145" s="137" t="s">
        <v>706</v>
      </c>
      <c r="F145" s="136" t="s">
        <v>475</v>
      </c>
      <c r="G145" s="136" t="s">
        <v>477</v>
      </c>
      <c r="H145" s="136" t="s">
        <v>686</v>
      </c>
      <c r="I145" s="129" t="n">
        <f aca="false" ca="false" dt2D="false" dtr="false" t="normal">I146</f>
        <v>1998120</v>
      </c>
      <c r="J145" s="129" t="n">
        <f aca="false" ca="false" dt2D="false" dtr="false" t="normal">J146</f>
        <v>2889311.34</v>
      </c>
      <c r="K145" s="129" t="n">
        <f aca="false" ca="false" dt2D="false" dtr="false" t="normal">K146</f>
        <v>2966252.25</v>
      </c>
    </row>
    <row customHeight="true" ht="25.5" outlineLevel="0" r="146">
      <c r="A146" s="126" t="s">
        <v>208</v>
      </c>
      <c r="B146" s="136" t="s">
        <v>176</v>
      </c>
      <c r="C146" s="136" t="s">
        <v>462</v>
      </c>
      <c r="D146" s="136" t="s">
        <v>488</v>
      </c>
      <c r="E146" s="137" t="s">
        <v>706</v>
      </c>
      <c r="F146" s="136" t="s">
        <v>522</v>
      </c>
      <c r="G146" s="136" t="s">
        <v>477</v>
      </c>
      <c r="H146" s="136" t="s">
        <v>686</v>
      </c>
      <c r="I146" s="129" t="n">
        <v>1998120</v>
      </c>
      <c r="J146" s="129" t="n">
        <v>2889311.34</v>
      </c>
      <c r="K146" s="129" t="n">
        <v>2966252.25</v>
      </c>
    </row>
    <row outlineLevel="0" r="147">
      <c r="A147" s="140" t="s">
        <v>707</v>
      </c>
      <c r="B147" s="136" t="s">
        <v>176</v>
      </c>
      <c r="C147" s="136" t="s">
        <v>462</v>
      </c>
      <c r="D147" s="136" t="s">
        <v>488</v>
      </c>
      <c r="E147" s="137" t="s">
        <v>708</v>
      </c>
      <c r="F147" s="136" t="s">
        <v>475</v>
      </c>
      <c r="G147" s="136" t="s">
        <v>477</v>
      </c>
      <c r="H147" s="136" t="s">
        <v>686</v>
      </c>
      <c r="I147" s="129" t="n">
        <f aca="false" ca="false" dt2D="false" dtr="false" t="normal">I148</f>
        <v>339000</v>
      </c>
      <c r="J147" s="129" t="n">
        <f aca="false" ca="false" dt2D="false" dtr="false" t="normal">J148</f>
        <v>339000</v>
      </c>
      <c r="K147" s="129" t="n">
        <f aca="false" ca="false" dt2D="false" dtr="false" t="normal">K148</f>
        <v>339000</v>
      </c>
    </row>
    <row ht="25.5" outlineLevel="0" r="148">
      <c r="A148" s="140" t="s">
        <v>709</v>
      </c>
      <c r="B148" s="136" t="s">
        <v>176</v>
      </c>
      <c r="C148" s="136" t="s">
        <v>462</v>
      </c>
      <c r="D148" s="136" t="s">
        <v>488</v>
      </c>
      <c r="E148" s="137" t="s">
        <v>708</v>
      </c>
      <c r="F148" s="136" t="s">
        <v>522</v>
      </c>
      <c r="G148" s="136" t="s">
        <v>477</v>
      </c>
      <c r="H148" s="136" t="s">
        <v>686</v>
      </c>
      <c r="I148" s="129" t="n">
        <v>339000</v>
      </c>
      <c r="J148" s="129" t="n">
        <v>339000</v>
      </c>
      <c r="K148" s="129" t="n">
        <v>339000</v>
      </c>
    </row>
    <row outlineLevel="0" r="149">
      <c r="A149" s="126" t="s">
        <v>710</v>
      </c>
      <c r="B149" s="137" t="s">
        <v>176</v>
      </c>
      <c r="C149" s="137" t="s">
        <v>462</v>
      </c>
      <c r="D149" s="136" t="s">
        <v>488</v>
      </c>
      <c r="E149" s="137" t="s">
        <v>711</v>
      </c>
      <c r="F149" s="137" t="s">
        <v>475</v>
      </c>
      <c r="G149" s="137" t="s">
        <v>477</v>
      </c>
      <c r="H149" s="136" t="s">
        <v>686</v>
      </c>
      <c r="I149" s="129" t="n">
        <f aca="false" ca="false" dt2D="false" dtr="false" t="normal">I150</f>
        <v>45058738.56</v>
      </c>
      <c r="J149" s="129" t="n">
        <f aca="false" ca="false" dt2D="false" dtr="false" t="normal">J150</f>
        <v>11347700</v>
      </c>
      <c r="K149" s="129" t="n">
        <f aca="false" ca="false" dt2D="false" dtr="false" t="normal">K150</f>
        <v>11347700</v>
      </c>
    </row>
    <row outlineLevel="0" r="150">
      <c r="A150" s="126" t="s">
        <v>712</v>
      </c>
      <c r="B150" s="137" t="s">
        <v>176</v>
      </c>
      <c r="C150" s="137" t="s">
        <v>462</v>
      </c>
      <c r="D150" s="136" t="s">
        <v>488</v>
      </c>
      <c r="E150" s="137" t="s">
        <v>711</v>
      </c>
      <c r="F150" s="137" t="s">
        <v>522</v>
      </c>
      <c r="G150" s="137" t="s">
        <v>477</v>
      </c>
      <c r="H150" s="136" t="s">
        <v>686</v>
      </c>
      <c r="I150" s="129" t="n">
        <f aca="false" ca="false" dt2D="false" dtr="false" t="normal">SUM(I151:I168)</f>
        <v>45058738.56</v>
      </c>
      <c r="J150" s="129" t="n">
        <f aca="false" ca="false" dt2D="false" dtr="false" t="normal">SUM(J151:J165)</f>
        <v>11347700</v>
      </c>
      <c r="K150" s="129" t="n">
        <f aca="false" ca="false" dt2D="false" dtr="false" t="normal">SUM(K151:K165)</f>
        <v>11347700</v>
      </c>
    </row>
    <row ht="38.25" outlineLevel="0" r="151">
      <c r="A151" s="126" t="s">
        <v>218</v>
      </c>
      <c r="B151" s="137" t="s">
        <v>176</v>
      </c>
      <c r="C151" s="137" t="s">
        <v>462</v>
      </c>
      <c r="D151" s="136" t="s">
        <v>488</v>
      </c>
      <c r="E151" s="137" t="s">
        <v>711</v>
      </c>
      <c r="F151" s="137" t="s">
        <v>522</v>
      </c>
      <c r="G151" s="137" t="s">
        <v>713</v>
      </c>
      <c r="H151" s="136" t="s">
        <v>686</v>
      </c>
      <c r="I151" s="129" t="n">
        <f aca="false" ca="false" dt2D="false" dtr="false" t="normal">358900-358900</f>
        <v>0</v>
      </c>
      <c r="J151" s="138" t="n">
        <f aca="false" ca="false" dt2D="false" dtr="false" t="normal">358900-358900</f>
        <v>0</v>
      </c>
      <c r="K151" s="129" t="n">
        <f aca="false" ca="false" dt2D="false" dtr="false" t="normal">358900-358900</f>
        <v>0</v>
      </c>
    </row>
    <row ht="63.75" outlineLevel="0" r="152">
      <c r="A152" s="126" t="s">
        <v>220</v>
      </c>
      <c r="B152" s="137" t="s">
        <v>176</v>
      </c>
      <c r="C152" s="137" t="s">
        <v>462</v>
      </c>
      <c r="D152" s="136" t="s">
        <v>488</v>
      </c>
      <c r="E152" s="137" t="s">
        <v>711</v>
      </c>
      <c r="F152" s="137" t="s">
        <v>522</v>
      </c>
      <c r="G152" s="137" t="s">
        <v>714</v>
      </c>
      <c r="H152" s="136" t="s">
        <v>686</v>
      </c>
      <c r="I152" s="129" t="n">
        <v>2700000</v>
      </c>
      <c r="J152" s="138" t="n">
        <v>0</v>
      </c>
      <c r="K152" s="129" t="n">
        <v>0</v>
      </c>
    </row>
    <row ht="25.5" outlineLevel="0" r="153">
      <c r="A153" s="126" t="s">
        <v>715</v>
      </c>
      <c r="B153" s="137" t="s">
        <v>176</v>
      </c>
      <c r="C153" s="137" t="s">
        <v>462</v>
      </c>
      <c r="D153" s="136" t="s">
        <v>488</v>
      </c>
      <c r="E153" s="137" t="s">
        <v>711</v>
      </c>
      <c r="F153" s="137" t="s">
        <v>522</v>
      </c>
      <c r="G153" s="137" t="s">
        <v>716</v>
      </c>
      <c r="H153" s="136" t="s">
        <v>686</v>
      </c>
      <c r="I153" s="129" t="n">
        <v>1008900</v>
      </c>
      <c r="J153" s="138" t="n">
        <v>0</v>
      </c>
      <c r="K153" s="129" t="n">
        <v>0</v>
      </c>
    </row>
    <row ht="114.75" outlineLevel="0" r="154">
      <c r="A154" s="126" t="s">
        <v>226</v>
      </c>
      <c r="B154" s="137" t="s">
        <v>176</v>
      </c>
      <c r="C154" s="137" t="s">
        <v>462</v>
      </c>
      <c r="D154" s="136" t="s">
        <v>488</v>
      </c>
      <c r="E154" s="137" t="s">
        <v>711</v>
      </c>
      <c r="F154" s="137" t="s">
        <v>522</v>
      </c>
      <c r="G154" s="137" t="s">
        <v>717</v>
      </c>
      <c r="H154" s="136" t="s">
        <v>686</v>
      </c>
      <c r="I154" s="129" t="n">
        <v>358000</v>
      </c>
      <c r="J154" s="138" t="n">
        <v>358000</v>
      </c>
      <c r="K154" s="138" t="n">
        <v>358000</v>
      </c>
    </row>
    <row ht="38.25" outlineLevel="0" r="155">
      <c r="A155" s="126" t="s">
        <v>228</v>
      </c>
      <c r="B155" s="137" t="s">
        <v>176</v>
      </c>
      <c r="C155" s="137" t="s">
        <v>462</v>
      </c>
      <c r="D155" s="136" t="s">
        <v>488</v>
      </c>
      <c r="E155" s="137" t="s">
        <v>711</v>
      </c>
      <c r="F155" s="137" t="s">
        <v>522</v>
      </c>
      <c r="G155" s="137" t="s">
        <v>718</v>
      </c>
      <c r="H155" s="136" t="s">
        <v>686</v>
      </c>
      <c r="I155" s="129" t="n">
        <v>12000</v>
      </c>
      <c r="J155" s="138" t="n"/>
      <c r="K155" s="138" t="n"/>
    </row>
    <row ht="51" outlineLevel="0" r="156">
      <c r="A156" s="126" t="s">
        <v>232</v>
      </c>
      <c r="B156" s="137" t="s">
        <v>176</v>
      </c>
      <c r="C156" s="137" t="s">
        <v>462</v>
      </c>
      <c r="D156" s="136" t="s">
        <v>488</v>
      </c>
      <c r="E156" s="137" t="s">
        <v>711</v>
      </c>
      <c r="F156" s="137" t="s">
        <v>522</v>
      </c>
      <c r="G156" s="137" t="s">
        <v>719</v>
      </c>
      <c r="H156" s="136" t="s">
        <v>686</v>
      </c>
      <c r="I156" s="129" t="n">
        <v>20000</v>
      </c>
      <c r="J156" s="138" t="n">
        <v>140000</v>
      </c>
      <c r="K156" s="138" t="n">
        <v>140000</v>
      </c>
    </row>
    <row ht="63.75" outlineLevel="0" r="157">
      <c r="A157" s="126" t="s">
        <v>720</v>
      </c>
      <c r="B157" s="137" t="s">
        <v>176</v>
      </c>
      <c r="C157" s="137" t="s">
        <v>462</v>
      </c>
      <c r="D157" s="136" t="s">
        <v>488</v>
      </c>
      <c r="E157" s="137" t="s">
        <v>711</v>
      </c>
      <c r="F157" s="137" t="s">
        <v>522</v>
      </c>
      <c r="G157" s="137" t="s">
        <v>721</v>
      </c>
      <c r="H157" s="136" t="s">
        <v>686</v>
      </c>
      <c r="I157" s="129" t="n">
        <v>5449000</v>
      </c>
      <c r="J157" s="138" t="n">
        <v>0</v>
      </c>
      <c r="K157" s="138" t="n">
        <v>0</v>
      </c>
    </row>
    <row ht="63.75" outlineLevel="0" r="158">
      <c r="A158" s="126" t="s">
        <v>240</v>
      </c>
      <c r="B158" s="137" t="s">
        <v>176</v>
      </c>
      <c r="C158" s="137" t="s">
        <v>462</v>
      </c>
      <c r="D158" s="136" t="s">
        <v>488</v>
      </c>
      <c r="E158" s="137" t="s">
        <v>711</v>
      </c>
      <c r="F158" s="137" t="s">
        <v>522</v>
      </c>
      <c r="G158" s="137" t="s">
        <v>722</v>
      </c>
      <c r="H158" s="136" t="s">
        <v>686</v>
      </c>
      <c r="I158" s="129" t="n">
        <v>1504500</v>
      </c>
      <c r="J158" s="138" t="n">
        <v>1031600</v>
      </c>
      <c r="K158" s="138" t="n">
        <v>1031600</v>
      </c>
    </row>
    <row customHeight="true" ht="69" outlineLevel="0" r="159">
      <c r="A159" s="126" t="s">
        <v>248</v>
      </c>
      <c r="B159" s="137" t="s">
        <v>176</v>
      </c>
      <c r="C159" s="137" t="s">
        <v>462</v>
      </c>
      <c r="D159" s="136" t="s">
        <v>488</v>
      </c>
      <c r="E159" s="137" t="s">
        <v>711</v>
      </c>
      <c r="F159" s="137" t="s">
        <v>522</v>
      </c>
      <c r="G159" s="137" t="s">
        <v>723</v>
      </c>
      <c r="H159" s="136" t="s">
        <v>686</v>
      </c>
      <c r="I159" s="129" t="n">
        <v>167000</v>
      </c>
      <c r="J159" s="138" t="n"/>
      <c r="K159" s="138" t="n"/>
    </row>
    <row ht="38.25" outlineLevel="0" r="160">
      <c r="A160" s="126" t="s">
        <v>252</v>
      </c>
      <c r="B160" s="137" t="s">
        <v>176</v>
      </c>
      <c r="C160" s="137" t="s">
        <v>462</v>
      </c>
      <c r="D160" s="136" t="s">
        <v>488</v>
      </c>
      <c r="E160" s="137" t="s">
        <v>711</v>
      </c>
      <c r="F160" s="137" t="s">
        <v>522</v>
      </c>
      <c r="G160" s="137" t="s">
        <v>724</v>
      </c>
      <c r="H160" s="136" t="s">
        <v>686</v>
      </c>
      <c r="I160" s="138" t="n">
        <v>351100</v>
      </c>
      <c r="J160" s="138" t="n">
        <v>351100</v>
      </c>
      <c r="K160" s="138" t="n">
        <v>351100</v>
      </c>
    </row>
    <row ht="38.25" outlineLevel="0" r="161">
      <c r="A161" s="126" t="s">
        <v>260</v>
      </c>
      <c r="B161" s="137" t="s">
        <v>176</v>
      </c>
      <c r="C161" s="137" t="s">
        <v>462</v>
      </c>
      <c r="D161" s="136" t="s">
        <v>488</v>
      </c>
      <c r="E161" s="137" t="s">
        <v>711</v>
      </c>
      <c r="F161" s="137" t="s">
        <v>522</v>
      </c>
      <c r="G161" s="137" t="s">
        <v>725</v>
      </c>
      <c r="H161" s="136" t="s">
        <v>686</v>
      </c>
      <c r="I161" s="138" t="n">
        <f aca="false" ca="false" dt2D="false" dtr="false" t="normal">26230200-26230200</f>
        <v>0</v>
      </c>
      <c r="J161" s="138" t="n">
        <f aca="false" ca="false" dt2D="false" dtr="false" t="normal">26230200-26230200</f>
        <v>0</v>
      </c>
      <c r="K161" s="138" t="n">
        <f aca="false" ca="false" dt2D="false" dtr="false" t="normal">26230200-26230200</f>
        <v>0</v>
      </c>
    </row>
    <row customHeight="true" ht="52.5" outlineLevel="0" r="162">
      <c r="A162" s="126" t="s">
        <v>262</v>
      </c>
      <c r="B162" s="137" t="s">
        <v>176</v>
      </c>
      <c r="C162" s="137" t="s">
        <v>462</v>
      </c>
      <c r="D162" s="136" t="s">
        <v>488</v>
      </c>
      <c r="E162" s="137" t="s">
        <v>711</v>
      </c>
      <c r="F162" s="137" t="s">
        <v>522</v>
      </c>
      <c r="G162" s="137" t="s">
        <v>726</v>
      </c>
      <c r="H162" s="136" t="s">
        <v>686</v>
      </c>
      <c r="I162" s="138" t="n">
        <v>4636400</v>
      </c>
      <c r="J162" s="138" t="n">
        <v>0</v>
      </c>
      <c r="K162" s="138" t="n">
        <v>0</v>
      </c>
    </row>
    <row customHeight="true" ht="52.5" outlineLevel="0" r="163">
      <c r="A163" s="126" t="s">
        <v>727</v>
      </c>
      <c r="B163" s="137" t="s">
        <v>176</v>
      </c>
      <c r="C163" s="137" t="s">
        <v>462</v>
      </c>
      <c r="D163" s="136" t="s">
        <v>488</v>
      </c>
      <c r="E163" s="137" t="s">
        <v>711</v>
      </c>
      <c r="F163" s="137" t="s">
        <v>522</v>
      </c>
      <c r="G163" s="137" t="s">
        <v>728</v>
      </c>
      <c r="H163" s="136" t="s">
        <v>686</v>
      </c>
      <c r="I163" s="138" t="n">
        <v>4620900.97</v>
      </c>
      <c r="J163" s="138" t="n"/>
      <c r="K163" s="138" t="n"/>
    </row>
    <row ht="38.25" outlineLevel="0" r="164">
      <c r="A164" s="126" t="s">
        <v>266</v>
      </c>
      <c r="B164" s="137" t="s">
        <v>176</v>
      </c>
      <c r="C164" s="137" t="s">
        <v>462</v>
      </c>
      <c r="D164" s="136" t="s">
        <v>488</v>
      </c>
      <c r="E164" s="137" t="s">
        <v>711</v>
      </c>
      <c r="F164" s="137" t="s">
        <v>522</v>
      </c>
      <c r="G164" s="137" t="s">
        <v>729</v>
      </c>
      <c r="H164" s="136" t="s">
        <v>686</v>
      </c>
      <c r="I164" s="138" t="n">
        <f aca="false" ca="false" dt2D="false" dtr="false" t="normal">7640000+1885000</f>
        <v>9525000</v>
      </c>
      <c r="J164" s="138" t="n">
        <v>7640000</v>
      </c>
      <c r="K164" s="138" t="n">
        <v>7640000</v>
      </c>
    </row>
    <row ht="38.25" outlineLevel="0" r="165">
      <c r="A165" s="126" t="s">
        <v>730</v>
      </c>
      <c r="B165" s="137" t="s">
        <v>176</v>
      </c>
      <c r="C165" s="137" t="s">
        <v>462</v>
      </c>
      <c r="D165" s="136" t="s">
        <v>488</v>
      </c>
      <c r="E165" s="137" t="s">
        <v>711</v>
      </c>
      <c r="F165" s="137" t="s">
        <v>522</v>
      </c>
      <c r="G165" s="137" t="s">
        <v>731</v>
      </c>
      <c r="H165" s="136" t="s">
        <v>686</v>
      </c>
      <c r="I165" s="138" t="n">
        <v>1827000</v>
      </c>
      <c r="J165" s="138" t="n">
        <v>1827000</v>
      </c>
      <c r="K165" s="129" t="n">
        <v>1827000</v>
      </c>
    </row>
    <row customHeight="true" ht="42" outlineLevel="0" r="166">
      <c r="A166" s="126" t="s">
        <v>732</v>
      </c>
      <c r="B166" s="137" t="s">
        <v>176</v>
      </c>
      <c r="C166" s="137" t="s">
        <v>462</v>
      </c>
      <c r="D166" s="136" t="s">
        <v>488</v>
      </c>
      <c r="E166" s="137" t="s">
        <v>711</v>
      </c>
      <c r="F166" s="137" t="s">
        <v>522</v>
      </c>
      <c r="G166" s="137" t="s">
        <v>733</v>
      </c>
      <c r="H166" s="136" t="s">
        <v>686</v>
      </c>
      <c r="I166" s="138" t="n">
        <v>11180757.5</v>
      </c>
      <c r="J166" s="138" t="n"/>
      <c r="K166" s="129" t="n"/>
    </row>
    <row customHeight="true" ht="57" outlineLevel="0" r="167">
      <c r="A167" s="126" t="s">
        <v>734</v>
      </c>
      <c r="B167" s="137" t="s">
        <v>176</v>
      </c>
      <c r="C167" s="137" t="s">
        <v>462</v>
      </c>
      <c r="D167" s="136" t="s">
        <v>488</v>
      </c>
      <c r="E167" s="137" t="s">
        <v>711</v>
      </c>
      <c r="F167" s="137" t="s">
        <v>522</v>
      </c>
      <c r="G167" s="137" t="s">
        <v>735</v>
      </c>
      <c r="H167" s="136" t="s">
        <v>686</v>
      </c>
      <c r="I167" s="138" t="n">
        <v>374480.09</v>
      </c>
      <c r="J167" s="138" t="n"/>
      <c r="K167" s="129" t="n"/>
    </row>
    <row customHeight="true" ht="57" outlineLevel="0" r="168">
      <c r="A168" s="126" t="s">
        <v>278</v>
      </c>
      <c r="B168" s="137" t="s">
        <v>176</v>
      </c>
      <c r="C168" s="137" t="s">
        <v>462</v>
      </c>
      <c r="D168" s="136" t="s">
        <v>488</v>
      </c>
      <c r="E168" s="137" t="s">
        <v>711</v>
      </c>
      <c r="F168" s="137" t="s">
        <v>522</v>
      </c>
      <c r="G168" s="137" t="s">
        <v>736</v>
      </c>
      <c r="H168" s="136" t="s">
        <v>686</v>
      </c>
      <c r="I168" s="138" t="n">
        <v>1323700</v>
      </c>
      <c r="J168" s="138" t="n"/>
      <c r="K168" s="129" t="n"/>
    </row>
    <row outlineLevel="0" r="169">
      <c r="A169" s="126" t="s">
        <v>737</v>
      </c>
      <c r="B169" s="137" t="s">
        <v>176</v>
      </c>
      <c r="C169" s="137" t="s">
        <v>462</v>
      </c>
      <c r="D169" s="136" t="s">
        <v>488</v>
      </c>
      <c r="E169" s="137" t="s">
        <v>738</v>
      </c>
      <c r="F169" s="137" t="s">
        <v>475</v>
      </c>
      <c r="G169" s="137" t="s">
        <v>477</v>
      </c>
      <c r="H169" s="136" t="s">
        <v>686</v>
      </c>
      <c r="I169" s="129" t="n">
        <f aca="false" ca="false" dt2D="false" dtr="false" t="normal">I170+I194+I198+I200+I196</f>
        <v>1151585914.92</v>
      </c>
      <c r="J169" s="129" t="n">
        <f aca="false" ca="false" dt2D="false" dtr="false" t="normal">J170+J194+J198+J200</f>
        <v>1065635600</v>
      </c>
      <c r="K169" s="129" t="n">
        <f aca="false" ca="false" dt2D="false" dtr="false" t="normal">K170+K194+K198+K200</f>
        <v>1067507900</v>
      </c>
    </row>
    <row ht="25.5" outlineLevel="0" r="170">
      <c r="A170" s="126" t="s">
        <v>739</v>
      </c>
      <c r="B170" s="137" t="s">
        <v>176</v>
      </c>
      <c r="C170" s="137" t="s">
        <v>462</v>
      </c>
      <c r="D170" s="136" t="s">
        <v>488</v>
      </c>
      <c r="E170" s="137" t="s">
        <v>740</v>
      </c>
      <c r="F170" s="137" t="s">
        <v>475</v>
      </c>
      <c r="G170" s="137" t="s">
        <v>477</v>
      </c>
      <c r="H170" s="136" t="s">
        <v>686</v>
      </c>
      <c r="I170" s="138" t="n">
        <f aca="false" ca="false" dt2D="false" dtr="false" t="normal">I171</f>
        <v>1143038089.62</v>
      </c>
      <c r="J170" s="138" t="n">
        <f aca="false" ca="false" dt2D="false" dtr="false" t="normal">J171</f>
        <v>1056091000</v>
      </c>
      <c r="K170" s="138" t="n">
        <f aca="false" ca="false" dt2D="false" dtr="false" t="normal">K171</f>
        <v>1057755200</v>
      </c>
    </row>
    <row ht="25.5" outlineLevel="0" r="171">
      <c r="A171" s="126" t="s">
        <v>741</v>
      </c>
      <c r="B171" s="137" t="s">
        <v>176</v>
      </c>
      <c r="C171" s="137" t="s">
        <v>462</v>
      </c>
      <c r="D171" s="136" t="s">
        <v>488</v>
      </c>
      <c r="E171" s="137" t="s">
        <v>740</v>
      </c>
      <c r="F171" s="137" t="s">
        <v>522</v>
      </c>
      <c r="G171" s="137" t="s">
        <v>477</v>
      </c>
      <c r="H171" s="136" t="s">
        <v>686</v>
      </c>
      <c r="I171" s="138" t="n">
        <f aca="false" ca="false" dt2D="false" dtr="false" t="normal">SUM(I172:I193)</f>
        <v>1143038089.62</v>
      </c>
      <c r="J171" s="138" t="n">
        <f aca="false" ca="false" dt2D="false" dtr="false" t="normal">SUM(J172:J193)</f>
        <v>1056091000</v>
      </c>
      <c r="K171" s="138" t="n">
        <f aca="false" ca="false" dt2D="false" dtr="false" t="normal">SUM(K172:K193)</f>
        <v>1057755200</v>
      </c>
    </row>
    <row ht="76.5" outlineLevel="0" r="172">
      <c r="A172" s="126" t="s">
        <v>280</v>
      </c>
      <c r="B172" s="137" t="s">
        <v>176</v>
      </c>
      <c r="C172" s="137" t="s">
        <v>462</v>
      </c>
      <c r="D172" s="136" t="s">
        <v>488</v>
      </c>
      <c r="E172" s="137" t="s">
        <v>740</v>
      </c>
      <c r="F172" s="137" t="s">
        <v>522</v>
      </c>
      <c r="G172" s="137" t="s">
        <v>742</v>
      </c>
      <c r="H172" s="136" t="s">
        <v>686</v>
      </c>
      <c r="I172" s="138" t="n">
        <f aca="false" ca="false" dt2D="false" dtr="false" t="normal">911400+77700+36800</f>
        <v>1025900</v>
      </c>
      <c r="J172" s="138" t="n">
        <v>911400</v>
      </c>
      <c r="K172" s="129" t="n">
        <v>911400</v>
      </c>
    </row>
    <row ht="153" outlineLevel="0" r="173">
      <c r="A173" s="126" t="s">
        <v>286</v>
      </c>
      <c r="B173" s="137" t="s">
        <v>176</v>
      </c>
      <c r="C173" s="137" t="s">
        <v>462</v>
      </c>
      <c r="D173" s="136" t="s">
        <v>488</v>
      </c>
      <c r="E173" s="137" t="s">
        <v>740</v>
      </c>
      <c r="F173" s="137" t="s">
        <v>522</v>
      </c>
      <c r="G173" s="137" t="s">
        <v>743</v>
      </c>
      <c r="H173" s="136" t="s">
        <v>686</v>
      </c>
      <c r="I173" s="138" t="n">
        <f aca="false" ca="false" dt2D="false" dtr="false" t="normal">90344200+5594370+5084900+2092600+5062500+3308300</f>
        <v>111486870</v>
      </c>
      <c r="J173" s="138" t="n">
        <v>90344200</v>
      </c>
      <c r="K173" s="138" t="n">
        <v>90344200</v>
      </c>
    </row>
    <row ht="153" outlineLevel="0" r="174">
      <c r="A174" s="126" t="s">
        <v>288</v>
      </c>
      <c r="B174" s="137" t="s">
        <v>176</v>
      </c>
      <c r="C174" s="137" t="s">
        <v>462</v>
      </c>
      <c r="D174" s="136" t="s">
        <v>488</v>
      </c>
      <c r="E174" s="137" t="s">
        <v>740</v>
      </c>
      <c r="F174" s="137" t="s">
        <v>522</v>
      </c>
      <c r="G174" s="137" t="s">
        <v>744</v>
      </c>
      <c r="H174" s="136" t="s">
        <v>686</v>
      </c>
      <c r="I174" s="138" t="n">
        <f aca="false" ca="false" dt2D="false" dtr="false" t="normal">92779300+1352700+429800+3993640+6323378+1257500+44600</f>
        <v>106180918</v>
      </c>
      <c r="J174" s="138" t="n">
        <v>92779300</v>
      </c>
      <c r="K174" s="138" t="n">
        <v>92779300</v>
      </c>
    </row>
    <row ht="51" outlineLevel="0" r="175">
      <c r="A175" s="126" t="s">
        <v>290</v>
      </c>
      <c r="B175" s="137" t="s">
        <v>176</v>
      </c>
      <c r="C175" s="137" t="s">
        <v>462</v>
      </c>
      <c r="D175" s="136" t="s">
        <v>488</v>
      </c>
      <c r="E175" s="137" t="s">
        <v>740</v>
      </c>
      <c r="F175" s="137" t="s">
        <v>522</v>
      </c>
      <c r="G175" s="137" t="s">
        <v>745</v>
      </c>
      <c r="H175" s="136" t="s">
        <v>686</v>
      </c>
      <c r="I175" s="138" t="n">
        <f aca="false" ca="false" dt2D="false" dtr="false" t="normal">81000+7800+3700+30000</f>
        <v>122500</v>
      </c>
      <c r="J175" s="138" t="n">
        <v>81000</v>
      </c>
      <c r="K175" s="138" t="n">
        <v>81000</v>
      </c>
    </row>
    <row ht="63.75" outlineLevel="0" r="176">
      <c r="A176" s="126" t="s">
        <v>292</v>
      </c>
      <c r="B176" s="137" t="s">
        <v>176</v>
      </c>
      <c r="C176" s="137" t="s">
        <v>462</v>
      </c>
      <c r="D176" s="136" t="s">
        <v>488</v>
      </c>
      <c r="E176" s="137" t="s">
        <v>740</v>
      </c>
      <c r="F176" s="137" t="s">
        <v>522</v>
      </c>
      <c r="G176" s="137" t="s">
        <v>746</v>
      </c>
      <c r="H176" s="136" t="s">
        <v>686</v>
      </c>
      <c r="I176" s="138" t="n">
        <f aca="false" ca="false" dt2D="false" dtr="false" t="normal">1887000+167500+79200</f>
        <v>2133700</v>
      </c>
      <c r="J176" s="138" t="n">
        <v>1887000</v>
      </c>
      <c r="K176" s="138" t="n">
        <v>1887000</v>
      </c>
    </row>
    <row ht="63.75" outlineLevel="0" r="177">
      <c r="A177" s="126" t="s">
        <v>294</v>
      </c>
      <c r="B177" s="137" t="s">
        <v>176</v>
      </c>
      <c r="C177" s="137" t="s">
        <v>462</v>
      </c>
      <c r="D177" s="136" t="s">
        <v>488</v>
      </c>
      <c r="E177" s="137" t="s">
        <v>740</v>
      </c>
      <c r="F177" s="137" t="s">
        <v>522</v>
      </c>
      <c r="G177" s="137" t="s">
        <v>747</v>
      </c>
      <c r="H177" s="136" t="s">
        <v>686</v>
      </c>
      <c r="I177" s="138" t="n">
        <f aca="false" ca="false" dt2D="false" dtr="false" t="normal">828000+77700+36750</f>
        <v>942450</v>
      </c>
      <c r="J177" s="138" t="n">
        <v>828000</v>
      </c>
      <c r="K177" s="138" t="n">
        <v>828000</v>
      </c>
    </row>
    <row ht="51" outlineLevel="0" r="178">
      <c r="A178" s="126" t="s">
        <v>298</v>
      </c>
      <c r="B178" s="137" t="s">
        <v>176</v>
      </c>
      <c r="C178" s="137" t="s">
        <v>462</v>
      </c>
      <c r="D178" s="136" t="s">
        <v>488</v>
      </c>
      <c r="E178" s="137" t="s">
        <v>740</v>
      </c>
      <c r="F178" s="137" t="s">
        <v>522</v>
      </c>
      <c r="G178" s="137" t="s">
        <v>748</v>
      </c>
      <c r="H178" s="136" t="s">
        <v>686</v>
      </c>
      <c r="I178" s="138" t="n">
        <f aca="false" ca="false" dt2D="false" dtr="false" t="normal">302500+9100</f>
        <v>311600</v>
      </c>
      <c r="J178" s="138" t="n">
        <v>302500</v>
      </c>
      <c r="K178" s="129" t="n">
        <v>302500</v>
      </c>
    </row>
    <row ht="38.25" outlineLevel="0" r="179">
      <c r="A179" s="126" t="s">
        <v>300</v>
      </c>
      <c r="B179" s="137" t="s">
        <v>176</v>
      </c>
      <c r="C179" s="137" t="s">
        <v>462</v>
      </c>
      <c r="D179" s="136" t="s">
        <v>488</v>
      </c>
      <c r="E179" s="137" t="s">
        <v>740</v>
      </c>
      <c r="F179" s="137" t="s">
        <v>522</v>
      </c>
      <c r="G179" s="137" t="s">
        <v>749</v>
      </c>
      <c r="H179" s="136" t="s">
        <v>686</v>
      </c>
      <c r="I179" s="138" t="n">
        <f aca="false" ca="false" dt2D="false" dtr="false" t="normal">1742200+155400+73517</f>
        <v>1971117</v>
      </c>
      <c r="J179" s="138" t="n">
        <v>1742200</v>
      </c>
      <c r="K179" s="129" t="n">
        <v>1742200</v>
      </c>
    </row>
    <row ht="51" outlineLevel="0" r="180">
      <c r="A180" s="126" t="s">
        <v>302</v>
      </c>
      <c r="B180" s="137" t="s">
        <v>176</v>
      </c>
      <c r="C180" s="137" t="s">
        <v>462</v>
      </c>
      <c r="D180" s="136" t="s">
        <v>488</v>
      </c>
      <c r="E180" s="137" t="s">
        <v>740</v>
      </c>
      <c r="F180" s="137" t="s">
        <v>522</v>
      </c>
      <c r="G180" s="137" t="s">
        <v>750</v>
      </c>
      <c r="H180" s="136" t="s">
        <v>686</v>
      </c>
      <c r="I180" s="138" t="n">
        <f aca="false" ca="false" dt2D="false" dtr="false" t="normal">786000+7800+3677+1025900</f>
        <v>1823377</v>
      </c>
      <c r="J180" s="138" t="n">
        <v>786000</v>
      </c>
      <c r="K180" s="129" t="n">
        <v>786000</v>
      </c>
    </row>
    <row ht="51" outlineLevel="0" r="181">
      <c r="A181" s="126" t="s">
        <v>304</v>
      </c>
      <c r="B181" s="137" t="s">
        <v>176</v>
      </c>
      <c r="C181" s="137" t="s">
        <v>462</v>
      </c>
      <c r="D181" s="136" t="s">
        <v>488</v>
      </c>
      <c r="E181" s="137" t="s">
        <v>740</v>
      </c>
      <c r="F181" s="137" t="s">
        <v>522</v>
      </c>
      <c r="G181" s="137" t="s">
        <v>751</v>
      </c>
      <c r="H181" s="136" t="s">
        <v>686</v>
      </c>
      <c r="I181" s="138" t="n">
        <f aca="false" ca="false" dt2D="false" dtr="false" t="normal">131900+10955+5180</f>
        <v>148035</v>
      </c>
      <c r="J181" s="138" t="n">
        <v>131900</v>
      </c>
      <c r="K181" s="129" t="n">
        <v>131900</v>
      </c>
    </row>
    <row ht="51" outlineLevel="0" r="182">
      <c r="A182" s="126" t="s">
        <v>306</v>
      </c>
      <c r="B182" s="137" t="s">
        <v>176</v>
      </c>
      <c r="C182" s="137" t="s">
        <v>462</v>
      </c>
      <c r="D182" s="136" t="s">
        <v>488</v>
      </c>
      <c r="E182" s="137" t="s">
        <v>740</v>
      </c>
      <c r="F182" s="137" t="s">
        <v>522</v>
      </c>
      <c r="G182" s="137" t="s">
        <v>752</v>
      </c>
      <c r="H182" s="136" t="s">
        <v>686</v>
      </c>
      <c r="I182" s="138" t="n">
        <f aca="false" ca="false" dt2D="false" dtr="false" t="normal">6099700+466300+220560</f>
        <v>6786560</v>
      </c>
      <c r="J182" s="138" t="n">
        <v>6099700</v>
      </c>
      <c r="K182" s="129" t="n">
        <v>6099700</v>
      </c>
    </row>
    <row ht="102" outlineLevel="0" r="183">
      <c r="A183" s="126" t="s">
        <v>308</v>
      </c>
      <c r="B183" s="137" t="s">
        <v>176</v>
      </c>
      <c r="C183" s="137" t="s">
        <v>462</v>
      </c>
      <c r="D183" s="136" t="s">
        <v>488</v>
      </c>
      <c r="E183" s="137" t="s">
        <v>740</v>
      </c>
      <c r="F183" s="137" t="s">
        <v>522</v>
      </c>
      <c r="G183" s="137" t="s">
        <v>753</v>
      </c>
      <c r="H183" s="136" t="s">
        <v>686</v>
      </c>
      <c r="I183" s="138" t="n">
        <v>817000</v>
      </c>
      <c r="J183" s="138" t="n">
        <v>817000</v>
      </c>
      <c r="K183" s="129" t="n">
        <v>817000</v>
      </c>
    </row>
    <row ht="114.75" outlineLevel="0" r="184">
      <c r="A184" s="126" t="s">
        <v>310</v>
      </c>
      <c r="B184" s="137" t="s">
        <v>176</v>
      </c>
      <c r="C184" s="137" t="s">
        <v>462</v>
      </c>
      <c r="D184" s="136" t="s">
        <v>488</v>
      </c>
      <c r="E184" s="137" t="s">
        <v>740</v>
      </c>
      <c r="F184" s="137" t="s">
        <v>522</v>
      </c>
      <c r="G184" s="137" t="s">
        <v>754</v>
      </c>
      <c r="H184" s="136" t="s">
        <v>686</v>
      </c>
      <c r="I184" s="138" t="n">
        <f aca="false" ca="false" dt2D="false" dtr="false" t="normal">386185600+9216600+1082516-53791+793358.94+17743630.68+3188380</f>
        <v>418156294.62</v>
      </c>
      <c r="J184" s="138" t="n">
        <v>386185600</v>
      </c>
      <c r="K184" s="129" t="n">
        <v>386185600</v>
      </c>
    </row>
    <row ht="76.5" outlineLevel="0" r="185">
      <c r="A185" s="126" t="s">
        <v>312</v>
      </c>
      <c r="B185" s="137" t="s">
        <v>176</v>
      </c>
      <c r="C185" s="137" t="s">
        <v>462</v>
      </c>
      <c r="D185" s="136" t="s">
        <v>488</v>
      </c>
      <c r="E185" s="137" t="s">
        <v>740</v>
      </c>
      <c r="F185" s="137" t="s">
        <v>522</v>
      </c>
      <c r="G185" s="137" t="s">
        <v>755</v>
      </c>
      <c r="H185" s="136" t="s">
        <v>686</v>
      </c>
      <c r="I185" s="138" t="n">
        <v>25151300</v>
      </c>
      <c r="J185" s="138" t="n">
        <v>25151300</v>
      </c>
      <c r="K185" s="129" t="n">
        <v>25151300</v>
      </c>
    </row>
    <row ht="51" outlineLevel="0" r="186">
      <c r="A186" s="126" t="s">
        <v>314</v>
      </c>
      <c r="B186" s="137" t="s">
        <v>176</v>
      </c>
      <c r="C186" s="137" t="s">
        <v>462</v>
      </c>
      <c r="D186" s="136" t="s">
        <v>488</v>
      </c>
      <c r="E186" s="137" t="s">
        <v>740</v>
      </c>
      <c r="F186" s="137" t="s">
        <v>522</v>
      </c>
      <c r="G186" s="137" t="s">
        <v>756</v>
      </c>
      <c r="H186" s="136" t="s">
        <v>686</v>
      </c>
      <c r="I186" s="138" t="n">
        <f aca="false" ca="false" dt2D="false" dtr="false" t="normal">227801100-16010200</f>
        <v>211790900</v>
      </c>
      <c r="J186" s="138" t="n">
        <v>227801100</v>
      </c>
      <c r="K186" s="129" t="n">
        <v>227801100</v>
      </c>
    </row>
    <row ht="76.5" outlineLevel="0" r="187">
      <c r="A187" s="126" t="s">
        <v>316</v>
      </c>
      <c r="B187" s="137" t="s">
        <v>176</v>
      </c>
      <c r="C187" s="137" t="s">
        <v>462</v>
      </c>
      <c r="D187" s="136" t="s">
        <v>488</v>
      </c>
      <c r="E187" s="137" t="s">
        <v>740</v>
      </c>
      <c r="F187" s="137" t="s">
        <v>522</v>
      </c>
      <c r="G187" s="137" t="s">
        <v>757</v>
      </c>
      <c r="H187" s="136" t="s">
        <v>686</v>
      </c>
      <c r="I187" s="138" t="n">
        <f aca="false" ca="false" dt2D="false" dtr="false" t="normal">17100500+1551800</f>
        <v>18652300</v>
      </c>
      <c r="J187" s="138" t="n">
        <v>17100500</v>
      </c>
      <c r="K187" s="129" t="n">
        <v>17100500</v>
      </c>
    </row>
    <row ht="63.75" outlineLevel="0" r="188">
      <c r="A188" s="126" t="s">
        <v>318</v>
      </c>
      <c r="B188" s="137" t="s">
        <v>176</v>
      </c>
      <c r="C188" s="137" t="s">
        <v>462</v>
      </c>
      <c r="D188" s="136" t="s">
        <v>488</v>
      </c>
      <c r="E188" s="137" t="s">
        <v>740</v>
      </c>
      <c r="F188" s="137" t="s">
        <v>522</v>
      </c>
      <c r="G188" s="137" t="s">
        <v>758</v>
      </c>
      <c r="H188" s="136" t="s">
        <v>686</v>
      </c>
      <c r="I188" s="138" t="n">
        <f aca="false" ca="false" dt2D="false" dtr="false" t="normal">3328400-2412182+4282516+3589834+9900</f>
        <v>8798468</v>
      </c>
      <c r="J188" s="138" t="n">
        <v>0</v>
      </c>
      <c r="K188" s="129" t="n">
        <v>1664200</v>
      </c>
    </row>
    <row ht="165.75" outlineLevel="0" r="189">
      <c r="A189" s="126" t="s">
        <v>320</v>
      </c>
      <c r="B189" s="137" t="s">
        <v>176</v>
      </c>
      <c r="C189" s="137" t="s">
        <v>462</v>
      </c>
      <c r="D189" s="136" t="s">
        <v>488</v>
      </c>
      <c r="E189" s="137" t="s">
        <v>740</v>
      </c>
      <c r="F189" s="137" t="s">
        <v>522</v>
      </c>
      <c r="G189" s="137" t="s">
        <v>759</v>
      </c>
      <c r="H189" s="136" t="s">
        <v>686</v>
      </c>
      <c r="I189" s="138" t="n">
        <f aca="false" ca="false" dt2D="false" dtr="false" t="normal">151897400-1174900+5774400+5463500</f>
        <v>161960400</v>
      </c>
      <c r="J189" s="138" t="n">
        <v>151897400</v>
      </c>
      <c r="K189" s="129" t="n">
        <v>151897400</v>
      </c>
    </row>
    <row ht="51" outlineLevel="0" r="190">
      <c r="A190" s="126" t="s">
        <v>322</v>
      </c>
      <c r="B190" s="137" t="s">
        <v>176</v>
      </c>
      <c r="C190" s="137" t="s">
        <v>462</v>
      </c>
      <c r="D190" s="136" t="s">
        <v>488</v>
      </c>
      <c r="E190" s="137" t="s">
        <v>740</v>
      </c>
      <c r="F190" s="137" t="s">
        <v>522</v>
      </c>
      <c r="G190" s="137" t="s">
        <v>760</v>
      </c>
      <c r="H190" s="136" t="s">
        <v>686</v>
      </c>
      <c r="I190" s="138" t="n">
        <v>47081000</v>
      </c>
      <c r="J190" s="138" t="n">
        <v>37664800</v>
      </c>
      <c r="K190" s="138" t="n">
        <v>37664800</v>
      </c>
    </row>
    <row ht="51" outlineLevel="0" r="191">
      <c r="A191" s="126" t="s">
        <v>324</v>
      </c>
      <c r="B191" s="137" t="s">
        <v>176</v>
      </c>
      <c r="C191" s="137" t="s">
        <v>462</v>
      </c>
      <c r="D191" s="136" t="s">
        <v>488</v>
      </c>
      <c r="E191" s="137" t="s">
        <v>740</v>
      </c>
      <c r="F191" s="137" t="s">
        <v>522</v>
      </c>
      <c r="G191" s="137" t="s">
        <v>761</v>
      </c>
      <c r="H191" s="136" t="s">
        <v>686</v>
      </c>
      <c r="I191" s="129" t="n">
        <f aca="false" ca="false" dt2D="false" dtr="false" t="normal">1624300+874400+110300</f>
        <v>2609000</v>
      </c>
      <c r="J191" s="138" t="n">
        <v>1624300</v>
      </c>
      <c r="K191" s="129" t="n">
        <v>1624300</v>
      </c>
    </row>
    <row ht="38.25" outlineLevel="0" r="192">
      <c r="A192" s="126" t="s">
        <v>326</v>
      </c>
      <c r="B192" s="137" t="s">
        <v>176</v>
      </c>
      <c r="C192" s="137" t="s">
        <v>462</v>
      </c>
      <c r="D192" s="136" t="s">
        <v>488</v>
      </c>
      <c r="E192" s="137" t="s">
        <v>740</v>
      </c>
      <c r="F192" s="137" t="s">
        <v>522</v>
      </c>
      <c r="G192" s="137" t="s">
        <v>762</v>
      </c>
      <c r="H192" s="136" t="s">
        <v>686</v>
      </c>
      <c r="I192" s="138" t="n">
        <f aca="false" ca="false" dt2D="false" dtr="false" t="normal">11850300+2808600+308800</f>
        <v>14967700</v>
      </c>
      <c r="J192" s="138" t="n">
        <v>11850300</v>
      </c>
      <c r="K192" s="129" t="n">
        <v>11850300</v>
      </c>
    </row>
    <row ht="89.25" outlineLevel="0" r="193">
      <c r="A193" s="126" t="s">
        <v>763</v>
      </c>
      <c r="B193" s="137" t="s">
        <v>176</v>
      </c>
      <c r="C193" s="137" t="s">
        <v>462</v>
      </c>
      <c r="D193" s="136" t="s">
        <v>488</v>
      </c>
      <c r="E193" s="137" t="s">
        <v>740</v>
      </c>
      <c r="F193" s="137" t="s">
        <v>522</v>
      </c>
      <c r="G193" s="137" t="s">
        <v>764</v>
      </c>
      <c r="H193" s="136" t="s">
        <v>686</v>
      </c>
      <c r="I193" s="138" t="n">
        <f aca="false" ca="false" dt2D="false" dtr="false" t="normal">105500+10300+4900</f>
        <v>120700</v>
      </c>
      <c r="J193" s="138" t="n">
        <v>105500</v>
      </c>
      <c r="K193" s="129" t="n">
        <v>105500</v>
      </c>
    </row>
    <row ht="51" outlineLevel="0" r="194">
      <c r="A194" s="126" t="s">
        <v>765</v>
      </c>
      <c r="B194" s="137" t="s">
        <v>176</v>
      </c>
      <c r="C194" s="137" t="s">
        <v>462</v>
      </c>
      <c r="D194" s="136" t="s">
        <v>488</v>
      </c>
      <c r="E194" s="137" t="s">
        <v>766</v>
      </c>
      <c r="F194" s="137" t="s">
        <v>475</v>
      </c>
      <c r="G194" s="137" t="s">
        <v>477</v>
      </c>
      <c r="H194" s="136" t="s">
        <v>686</v>
      </c>
      <c r="I194" s="129" t="n">
        <f aca="false" ca="false" dt2D="false" dtr="false" t="normal">I195</f>
        <v>2561300</v>
      </c>
      <c r="J194" s="129" t="n">
        <f aca="false" ca="false" dt2D="false" dtr="false" t="normal">J195</f>
        <v>3904400</v>
      </c>
      <c r="K194" s="129" t="n">
        <f aca="false" ca="false" dt2D="false" dtr="false" t="normal">K195</f>
        <v>3904400</v>
      </c>
    </row>
    <row ht="51" outlineLevel="0" r="195">
      <c r="A195" s="126" t="s">
        <v>767</v>
      </c>
      <c r="B195" s="137" t="s">
        <v>176</v>
      </c>
      <c r="C195" s="137" t="s">
        <v>462</v>
      </c>
      <c r="D195" s="136" t="s">
        <v>488</v>
      </c>
      <c r="E195" s="137" t="s">
        <v>766</v>
      </c>
      <c r="F195" s="137" t="s">
        <v>522</v>
      </c>
      <c r="G195" s="137" t="s">
        <v>477</v>
      </c>
      <c r="H195" s="136" t="s">
        <v>686</v>
      </c>
      <c r="I195" s="138" t="n">
        <v>2561300</v>
      </c>
      <c r="J195" s="138" t="n">
        <v>3904400</v>
      </c>
      <c r="K195" s="138" t="n">
        <v>3904400</v>
      </c>
    </row>
    <row customHeight="true" ht="58.5" outlineLevel="0" r="196">
      <c r="A196" s="126" t="s">
        <v>768</v>
      </c>
      <c r="B196" s="137" t="s">
        <v>176</v>
      </c>
      <c r="C196" s="137" t="s">
        <v>462</v>
      </c>
      <c r="D196" s="136" t="s">
        <v>488</v>
      </c>
      <c r="E196" s="137" t="s">
        <v>769</v>
      </c>
      <c r="F196" s="137" t="s">
        <v>475</v>
      </c>
      <c r="G196" s="137" t="s">
        <v>477</v>
      </c>
      <c r="H196" s="136" t="s">
        <v>686</v>
      </c>
      <c r="I196" s="138" t="n">
        <f aca="false" ca="false" dt2D="false" dtr="false" t="normal">I197</f>
        <v>0</v>
      </c>
      <c r="J196" s="138" t="n">
        <f aca="false" ca="false" dt2D="false" dtr="false" t="normal">J197</f>
        <v>0</v>
      </c>
      <c r="K196" s="138" t="n">
        <f aca="false" ca="false" dt2D="false" dtr="false" t="normal">K197</f>
        <v>0</v>
      </c>
    </row>
    <row ht="51" outlineLevel="0" r="197">
      <c r="A197" s="126" t="s">
        <v>330</v>
      </c>
      <c r="B197" s="137" t="s">
        <v>176</v>
      </c>
      <c r="C197" s="137" t="s">
        <v>462</v>
      </c>
      <c r="D197" s="136" t="s">
        <v>488</v>
      </c>
      <c r="E197" s="137" t="s">
        <v>769</v>
      </c>
      <c r="F197" s="137" t="s">
        <v>522</v>
      </c>
      <c r="G197" s="137" t="s">
        <v>477</v>
      </c>
      <c r="H197" s="136" t="s">
        <v>686</v>
      </c>
      <c r="I197" s="138" t="n">
        <f aca="false" ca="false" dt2D="false" dtr="false" t="normal">3359466-3359466</f>
        <v>0</v>
      </c>
      <c r="J197" s="138" t="n">
        <v>0</v>
      </c>
      <c r="K197" s="138" t="n">
        <v>0</v>
      </c>
    </row>
    <row ht="38.25" outlineLevel="0" r="198">
      <c r="A198" s="126" t="s">
        <v>770</v>
      </c>
      <c r="B198" s="137" t="s">
        <v>176</v>
      </c>
      <c r="C198" s="137" t="s">
        <v>462</v>
      </c>
      <c r="D198" s="136" t="s">
        <v>488</v>
      </c>
      <c r="E198" s="137" t="s">
        <v>771</v>
      </c>
      <c r="F198" s="137" t="s">
        <v>475</v>
      </c>
      <c r="G198" s="137" t="s">
        <v>477</v>
      </c>
      <c r="H198" s="136" t="s">
        <v>686</v>
      </c>
      <c r="I198" s="129" t="n">
        <f aca="false" ca="false" dt2D="false" dtr="false" t="normal">I199</f>
        <v>5767725.3</v>
      </c>
      <c r="J198" s="129" t="n">
        <f aca="false" ca="false" dt2D="false" dtr="false" t="normal">J199</f>
        <v>5633700</v>
      </c>
      <c r="K198" s="129" t="n">
        <f aca="false" ca="false" dt2D="false" dtr="false" t="normal">K199</f>
        <v>5842500</v>
      </c>
    </row>
    <row ht="38.25" outlineLevel="0" r="199">
      <c r="A199" s="126" t="s">
        <v>772</v>
      </c>
      <c r="B199" s="137" t="s">
        <v>176</v>
      </c>
      <c r="C199" s="137" t="s">
        <v>462</v>
      </c>
      <c r="D199" s="136" t="s">
        <v>488</v>
      </c>
      <c r="E199" s="137" t="s">
        <v>771</v>
      </c>
      <c r="F199" s="137" t="s">
        <v>522</v>
      </c>
      <c r="G199" s="137" t="s">
        <v>477</v>
      </c>
      <c r="H199" s="136" t="s">
        <v>686</v>
      </c>
      <c r="I199" s="138" t="n">
        <f aca="false" ca="false" dt2D="false" dtr="false" t="normal">5538700-96800+325825.3</f>
        <v>5767725.3</v>
      </c>
      <c r="J199" s="138" t="n">
        <f aca="false" ca="false" dt2D="false" dtr="false" t="normal">5768500-134800</f>
        <v>5633700</v>
      </c>
      <c r="K199" s="138" t="n">
        <v>5842500</v>
      </c>
    </row>
    <row ht="38.25" outlineLevel="0" r="200">
      <c r="A200" s="126" t="s">
        <v>773</v>
      </c>
      <c r="B200" s="137" t="s">
        <v>473</v>
      </c>
      <c r="C200" s="137" t="s">
        <v>462</v>
      </c>
      <c r="D200" s="136" t="s">
        <v>488</v>
      </c>
      <c r="E200" s="137" t="s">
        <v>774</v>
      </c>
      <c r="F200" s="137" t="s">
        <v>475</v>
      </c>
      <c r="G200" s="137" t="s">
        <v>477</v>
      </c>
      <c r="H200" s="136" t="s">
        <v>686</v>
      </c>
      <c r="I200" s="138" t="n">
        <f aca="false" ca="false" dt2D="false" dtr="false" t="normal">I201</f>
        <v>218800</v>
      </c>
      <c r="J200" s="138" t="n">
        <f aca="false" ca="false" dt2D="false" dtr="false" t="normal">J201</f>
        <v>6500</v>
      </c>
      <c r="K200" s="138" t="n">
        <f aca="false" ca="false" dt2D="false" dtr="false" t="normal">K201</f>
        <v>5800</v>
      </c>
    </row>
    <row ht="51" outlineLevel="0" r="201">
      <c r="A201" s="126" t="s">
        <v>332</v>
      </c>
      <c r="B201" s="137" t="s">
        <v>176</v>
      </c>
      <c r="C201" s="137" t="s">
        <v>462</v>
      </c>
      <c r="D201" s="136" t="s">
        <v>488</v>
      </c>
      <c r="E201" s="137" t="s">
        <v>774</v>
      </c>
      <c r="F201" s="137" t="s">
        <v>522</v>
      </c>
      <c r="G201" s="137" t="s">
        <v>477</v>
      </c>
      <c r="H201" s="136" t="s">
        <v>686</v>
      </c>
      <c r="I201" s="138" t="n">
        <f aca="false" ca="false" dt2D="false" dtr="false" t="normal">227900-9100</f>
        <v>218800</v>
      </c>
      <c r="J201" s="138" t="n">
        <f aca="false" ca="false" dt2D="false" dtr="false" t="normal">7900-1400</f>
        <v>6500</v>
      </c>
      <c r="K201" s="138" t="n">
        <v>5800</v>
      </c>
    </row>
    <row outlineLevel="0" r="202">
      <c r="A202" s="126" t="s">
        <v>775</v>
      </c>
      <c r="B202" s="137" t="s">
        <v>176</v>
      </c>
      <c r="C202" s="137" t="s">
        <v>462</v>
      </c>
      <c r="D202" s="136" t="s">
        <v>488</v>
      </c>
      <c r="E202" s="137" t="s">
        <v>776</v>
      </c>
      <c r="F202" s="137" t="s">
        <v>475</v>
      </c>
      <c r="G202" s="137" t="s">
        <v>477</v>
      </c>
      <c r="H202" s="136" t="s">
        <v>686</v>
      </c>
      <c r="I202" s="129" t="n">
        <f aca="false" ca="false" dt2D="false" dtr="false" t="normal">I203+I205+I209+I207</f>
        <v>335290358.4</v>
      </c>
      <c r="J202" s="129" t="n">
        <f aca="false" ca="false" dt2D="false" dtr="false" t="normal">J203+J205+J209+J207</f>
        <v>58878393</v>
      </c>
      <c r="K202" s="129" t="n">
        <f aca="false" ca="false" dt2D="false" dtr="false" t="normal">K203+K205+K209+K207</f>
        <v>6569193</v>
      </c>
    </row>
    <row ht="51" outlineLevel="0" r="203">
      <c r="A203" s="126" t="s">
        <v>777</v>
      </c>
      <c r="B203" s="137" t="s">
        <v>176</v>
      </c>
      <c r="C203" s="137" t="s">
        <v>462</v>
      </c>
      <c r="D203" s="137" t="s">
        <v>488</v>
      </c>
      <c r="E203" s="137" t="s">
        <v>778</v>
      </c>
      <c r="F203" s="137" t="s">
        <v>475</v>
      </c>
      <c r="G203" s="137" t="s">
        <v>477</v>
      </c>
      <c r="H203" s="136" t="s">
        <v>686</v>
      </c>
      <c r="I203" s="129" t="n">
        <f aca="false" ca="false" dt2D="false" dtr="false" t="normal">I204</f>
        <v>189749493.2</v>
      </c>
      <c r="J203" s="129" t="n">
        <f aca="false" ca="false" dt2D="false" dtr="false" t="normal">J204</f>
        <v>2458193</v>
      </c>
      <c r="K203" s="129" t="n">
        <f aca="false" ca="false" dt2D="false" dtr="false" t="normal">K204</f>
        <v>2458193</v>
      </c>
    </row>
    <row ht="51" outlineLevel="0" r="204">
      <c r="A204" s="133" t="s">
        <v>338</v>
      </c>
      <c r="B204" s="133" t="s">
        <v>176</v>
      </c>
      <c r="C204" s="133" t="s">
        <v>462</v>
      </c>
      <c r="D204" s="133" t="s">
        <v>488</v>
      </c>
      <c r="E204" s="133" t="s">
        <v>778</v>
      </c>
      <c r="F204" s="133" t="s">
        <v>522</v>
      </c>
      <c r="G204" s="133" t="s">
        <v>477</v>
      </c>
      <c r="H204" s="128" t="s">
        <v>686</v>
      </c>
      <c r="I204" s="138" t="n">
        <f aca="false" ca="false" dt2D="false" dtr="false" t="normal">1603323+854870+13976+33137800+109800000+90993+334948.4+1207188+41999400+706994.8</f>
        <v>189749493.2</v>
      </c>
      <c r="J204" s="138" t="n">
        <f aca="false" ca="false" dt2D="false" dtr="false" t="normal">1603323+854870</f>
        <v>2458193</v>
      </c>
      <c r="K204" s="138" t="n">
        <f aca="false" ca="false" dt2D="false" dtr="false" t="normal">1603323+854870</f>
        <v>2458193</v>
      </c>
    </row>
    <row ht="38.25" outlineLevel="0" r="205">
      <c r="A205" s="126" t="s">
        <v>779</v>
      </c>
      <c r="B205" s="137" t="n">
        <v>890</v>
      </c>
      <c r="C205" s="137" t="s">
        <v>462</v>
      </c>
      <c r="D205" s="137" t="s">
        <v>488</v>
      </c>
      <c r="E205" s="137" t="s">
        <v>780</v>
      </c>
      <c r="F205" s="137" t="s">
        <v>475</v>
      </c>
      <c r="G205" s="137" t="s">
        <v>477</v>
      </c>
      <c r="H205" s="136" t="n">
        <v>150</v>
      </c>
      <c r="I205" s="138" t="n">
        <f aca="false" ca="false" dt2D="false" dtr="false" t="normal">I206</f>
        <v>47106400</v>
      </c>
      <c r="J205" s="138" t="n">
        <f aca="false" ca="false" dt2D="false" dtr="false" t="normal">J206</f>
        <v>52309200</v>
      </c>
      <c r="K205" s="138" t="n">
        <f aca="false" ca="false" dt2D="false" dtr="false" t="normal">K206</f>
        <v>0</v>
      </c>
    </row>
    <row ht="51" outlineLevel="0" r="206">
      <c r="A206" s="126" t="s">
        <v>781</v>
      </c>
      <c r="B206" s="137" t="s">
        <v>176</v>
      </c>
      <c r="C206" s="137" t="s">
        <v>462</v>
      </c>
      <c r="D206" s="137" t="s">
        <v>488</v>
      </c>
      <c r="E206" s="137" t="s">
        <v>780</v>
      </c>
      <c r="F206" s="137" t="s">
        <v>522</v>
      </c>
      <c r="G206" s="137" t="s">
        <v>477</v>
      </c>
      <c r="H206" s="136" t="s">
        <v>686</v>
      </c>
      <c r="I206" s="138" t="n">
        <f aca="false" ca="false" dt2D="false" dtr="false" t="normal">52309200-5202800</f>
        <v>47106400</v>
      </c>
      <c r="J206" s="138" t="n">
        <v>52309200</v>
      </c>
      <c r="K206" s="138" t="n">
        <v>0</v>
      </c>
    </row>
    <row ht="25.5" outlineLevel="0" r="207">
      <c r="A207" s="126" t="s">
        <v>782</v>
      </c>
      <c r="B207" s="137" t="s">
        <v>176</v>
      </c>
      <c r="C207" s="137" t="s">
        <v>462</v>
      </c>
      <c r="D207" s="137" t="s">
        <v>488</v>
      </c>
      <c r="E207" s="137" t="s">
        <v>783</v>
      </c>
      <c r="F207" s="137" t="s">
        <v>475</v>
      </c>
      <c r="G207" s="137" t="s">
        <v>477</v>
      </c>
      <c r="H207" s="136" t="s">
        <v>686</v>
      </c>
      <c r="I207" s="138" t="n">
        <f aca="false" ca="false" dt2D="false" dtr="false" t="normal">I208</f>
        <v>150000</v>
      </c>
      <c r="J207" s="138" t="n">
        <f aca="false" ca="false" dt2D="false" dtr="false" t="normal">J208</f>
        <v>0</v>
      </c>
      <c r="K207" s="138" t="n">
        <f aca="false" ca="false" dt2D="false" dtr="false" t="normal">K208</f>
        <v>0</v>
      </c>
    </row>
    <row ht="38.25" outlineLevel="0" r="208">
      <c r="A208" s="126" t="s">
        <v>342</v>
      </c>
      <c r="B208" s="137" t="s">
        <v>176</v>
      </c>
      <c r="C208" s="137" t="s">
        <v>462</v>
      </c>
      <c r="D208" s="137" t="s">
        <v>488</v>
      </c>
      <c r="E208" s="137" t="s">
        <v>783</v>
      </c>
      <c r="F208" s="137" t="s">
        <v>522</v>
      </c>
      <c r="G208" s="137" t="s">
        <v>477</v>
      </c>
      <c r="H208" s="136" t="s">
        <v>686</v>
      </c>
      <c r="I208" s="138" t="n">
        <v>150000</v>
      </c>
      <c r="J208" s="138" t="n"/>
      <c r="K208" s="138" t="n"/>
    </row>
    <row outlineLevel="0" r="209">
      <c r="A209" s="126" t="s">
        <v>784</v>
      </c>
      <c r="B209" s="137" t="s">
        <v>176</v>
      </c>
      <c r="C209" s="137" t="s">
        <v>462</v>
      </c>
      <c r="D209" s="137" t="s">
        <v>488</v>
      </c>
      <c r="E209" s="137" t="s">
        <v>785</v>
      </c>
      <c r="F209" s="137" t="s">
        <v>475</v>
      </c>
      <c r="G209" s="137" t="s">
        <v>477</v>
      </c>
      <c r="H209" s="136" t="s">
        <v>686</v>
      </c>
      <c r="I209" s="138" t="n">
        <f aca="false" ca="false" dt2D="false" dtr="false" t="normal">I210</f>
        <v>98284465.2</v>
      </c>
      <c r="J209" s="138" t="n">
        <f aca="false" ca="false" dt2D="false" dtr="false" t="normal">J210</f>
        <v>4111000</v>
      </c>
      <c r="K209" s="138" t="n">
        <f aca="false" ca="false" dt2D="false" dtr="false" t="normal">K210</f>
        <v>4111000</v>
      </c>
    </row>
    <row ht="25.5" outlineLevel="0" r="210">
      <c r="A210" s="126" t="s">
        <v>786</v>
      </c>
      <c r="B210" s="137" t="s">
        <v>176</v>
      </c>
      <c r="C210" s="137" t="s">
        <v>462</v>
      </c>
      <c r="D210" s="137" t="s">
        <v>488</v>
      </c>
      <c r="E210" s="137" t="s">
        <v>785</v>
      </c>
      <c r="F210" s="137" t="s">
        <v>522</v>
      </c>
      <c r="G210" s="137" t="s">
        <v>477</v>
      </c>
      <c r="H210" s="136" t="s">
        <v>686</v>
      </c>
      <c r="I210" s="138" t="n">
        <f aca="false" ca="false" dt2D="false" dtr="false" t="normal">SUM(I211:I223)</f>
        <v>98284465.2</v>
      </c>
      <c r="J210" s="138" t="n">
        <f aca="false" ca="false" dt2D="false" dtr="false" t="normal">SUM(J213:J220)</f>
        <v>4111000</v>
      </c>
      <c r="K210" s="138" t="n">
        <f aca="false" ca="false" dt2D="false" dtr="false" t="normal">SUM(K213:K220)</f>
        <v>4111000</v>
      </c>
    </row>
    <row ht="51" outlineLevel="0" r="211">
      <c r="A211" s="126" t="s">
        <v>787</v>
      </c>
      <c r="B211" s="137" t="s">
        <v>176</v>
      </c>
      <c r="C211" s="137" t="s">
        <v>462</v>
      </c>
      <c r="D211" s="137" t="s">
        <v>488</v>
      </c>
      <c r="E211" s="137" t="s">
        <v>785</v>
      </c>
      <c r="F211" s="137" t="s">
        <v>522</v>
      </c>
      <c r="G211" s="137" t="s">
        <v>788</v>
      </c>
      <c r="H211" s="136" t="s">
        <v>686</v>
      </c>
      <c r="I211" s="138" t="n">
        <v>14428201.2</v>
      </c>
      <c r="J211" s="138" t="n"/>
      <c r="K211" s="138" t="n"/>
    </row>
    <row ht="51" outlineLevel="0" r="212">
      <c r="A212" s="126" t="s">
        <v>789</v>
      </c>
      <c r="B212" s="137" t="s">
        <v>176</v>
      </c>
      <c r="C212" s="137" t="s">
        <v>462</v>
      </c>
      <c r="D212" s="137" t="s">
        <v>488</v>
      </c>
      <c r="E212" s="137" t="s">
        <v>785</v>
      </c>
      <c r="F212" s="137" t="s">
        <v>522</v>
      </c>
      <c r="G212" s="137" t="s">
        <v>790</v>
      </c>
      <c r="H212" s="136" t="s">
        <v>686</v>
      </c>
      <c r="I212" s="138" t="n">
        <v>28150700</v>
      </c>
      <c r="J212" s="138" t="n"/>
      <c r="K212" s="138" t="n"/>
    </row>
    <row ht="38.25" outlineLevel="0" r="213">
      <c r="A213" s="126" t="s">
        <v>791</v>
      </c>
      <c r="B213" s="137" t="s">
        <v>176</v>
      </c>
      <c r="C213" s="137" t="s">
        <v>462</v>
      </c>
      <c r="D213" s="137" t="s">
        <v>488</v>
      </c>
      <c r="E213" s="137" t="s">
        <v>785</v>
      </c>
      <c r="F213" s="137" t="s">
        <v>522</v>
      </c>
      <c r="G213" s="137" t="s">
        <v>792</v>
      </c>
      <c r="H213" s="136" t="s">
        <v>686</v>
      </c>
      <c r="I213" s="138" t="n">
        <v>4111000</v>
      </c>
      <c r="J213" s="138" t="n">
        <v>4111000</v>
      </c>
      <c r="K213" s="138" t="n">
        <v>4111000</v>
      </c>
    </row>
    <row ht="38.25" outlineLevel="0" r="214">
      <c r="A214" s="126" t="s">
        <v>793</v>
      </c>
      <c r="B214" s="137" t="s">
        <v>176</v>
      </c>
      <c r="C214" s="137" t="s">
        <v>462</v>
      </c>
      <c r="D214" s="137" t="s">
        <v>488</v>
      </c>
      <c r="E214" s="137" t="s">
        <v>785</v>
      </c>
      <c r="F214" s="137" t="s">
        <v>522</v>
      </c>
      <c r="G214" s="137" t="s">
        <v>794</v>
      </c>
      <c r="H214" s="136" t="s">
        <v>686</v>
      </c>
      <c r="I214" s="138" t="n">
        <f aca="false" ca="false" dt2D="false" dtr="false" t="normal">119800+279400</f>
        <v>399200</v>
      </c>
      <c r="J214" s="138" t="n">
        <v>0</v>
      </c>
      <c r="K214" s="138" t="n">
        <v>0</v>
      </c>
    </row>
    <row ht="51" outlineLevel="0" r="215">
      <c r="A215" s="126" t="s">
        <v>795</v>
      </c>
      <c r="B215" s="137" t="s">
        <v>176</v>
      </c>
      <c r="C215" s="137" t="s">
        <v>462</v>
      </c>
      <c r="D215" s="137" t="s">
        <v>488</v>
      </c>
      <c r="E215" s="137" t="s">
        <v>785</v>
      </c>
      <c r="F215" s="137" t="s">
        <v>522</v>
      </c>
      <c r="G215" s="137" t="s">
        <v>796</v>
      </c>
      <c r="H215" s="136" t="s">
        <v>686</v>
      </c>
      <c r="I215" s="138" t="n">
        <f aca="false" ca="false" dt2D="false" dtr="false" t="normal">1800000+2000000</f>
        <v>3800000</v>
      </c>
      <c r="J215" s="138" t="n"/>
      <c r="K215" s="138" t="n"/>
    </row>
    <row ht="38.25" outlineLevel="0" r="216">
      <c r="A216" s="126" t="s">
        <v>797</v>
      </c>
      <c r="B216" s="137" t="s">
        <v>176</v>
      </c>
      <c r="C216" s="137" t="s">
        <v>462</v>
      </c>
      <c r="D216" s="137" t="s">
        <v>488</v>
      </c>
      <c r="E216" s="137" t="s">
        <v>785</v>
      </c>
      <c r="F216" s="137" t="s">
        <v>522</v>
      </c>
      <c r="G216" s="137" t="s">
        <v>798</v>
      </c>
      <c r="H216" s="136" t="s">
        <v>686</v>
      </c>
      <c r="I216" s="138" t="n">
        <v>18633300</v>
      </c>
      <c r="J216" s="138" t="n">
        <v>0</v>
      </c>
      <c r="K216" s="138" t="n">
        <v>0</v>
      </c>
    </row>
    <row ht="38.25" outlineLevel="0" r="217">
      <c r="A217" s="126" t="s">
        <v>799</v>
      </c>
      <c r="B217" s="137" t="s">
        <v>176</v>
      </c>
      <c r="C217" s="137" t="s">
        <v>462</v>
      </c>
      <c r="D217" s="137" t="s">
        <v>488</v>
      </c>
      <c r="E217" s="137" t="s">
        <v>785</v>
      </c>
      <c r="F217" s="137" t="s">
        <v>522</v>
      </c>
      <c r="G217" s="137" t="s">
        <v>800</v>
      </c>
      <c r="H217" s="136" t="s">
        <v>686</v>
      </c>
      <c r="I217" s="138" t="n">
        <v>10206400</v>
      </c>
      <c r="J217" s="138" t="n">
        <v>0</v>
      </c>
      <c r="K217" s="138" t="n">
        <v>0</v>
      </c>
    </row>
    <row ht="38.25" outlineLevel="0" r="218">
      <c r="A218" s="126" t="s">
        <v>801</v>
      </c>
      <c r="B218" s="137" t="s">
        <v>176</v>
      </c>
      <c r="C218" s="137" t="s">
        <v>462</v>
      </c>
      <c r="D218" s="137" t="s">
        <v>488</v>
      </c>
      <c r="E218" s="137" t="s">
        <v>785</v>
      </c>
      <c r="F218" s="137" t="s">
        <v>522</v>
      </c>
      <c r="G218" s="137" t="s">
        <v>802</v>
      </c>
      <c r="H218" s="136" t="s">
        <v>686</v>
      </c>
      <c r="I218" s="138" t="n">
        <v>6568154</v>
      </c>
      <c r="J218" s="138" t="n">
        <v>0</v>
      </c>
      <c r="K218" s="138" t="n">
        <v>0</v>
      </c>
    </row>
    <row customHeight="true" ht="32.25" outlineLevel="0" r="219">
      <c r="A219" s="126" t="s">
        <v>352</v>
      </c>
      <c r="B219" s="137" t="s">
        <v>176</v>
      </c>
      <c r="C219" s="137" t="s">
        <v>462</v>
      </c>
      <c r="D219" s="137" t="s">
        <v>488</v>
      </c>
      <c r="E219" s="137" t="s">
        <v>785</v>
      </c>
      <c r="F219" s="137" t="s">
        <v>522</v>
      </c>
      <c r="G219" s="137" t="s">
        <v>803</v>
      </c>
      <c r="H219" s="136" t="s">
        <v>686</v>
      </c>
      <c r="I219" s="138" t="n">
        <v>5101300</v>
      </c>
      <c r="J219" s="138" t="n">
        <v>0</v>
      </c>
      <c r="K219" s="138" t="n">
        <v>0</v>
      </c>
    </row>
    <row ht="38.25" outlineLevel="0" r="220">
      <c r="A220" s="126" t="s">
        <v>804</v>
      </c>
      <c r="B220" s="137" t="s">
        <v>176</v>
      </c>
      <c r="C220" s="137" t="s">
        <v>462</v>
      </c>
      <c r="D220" s="137" t="s">
        <v>488</v>
      </c>
      <c r="E220" s="137" t="s">
        <v>785</v>
      </c>
      <c r="F220" s="137" t="s">
        <v>522</v>
      </c>
      <c r="G220" s="137" t="s">
        <v>805</v>
      </c>
      <c r="H220" s="136" t="s">
        <v>686</v>
      </c>
      <c r="I220" s="138" t="n">
        <v>4000000</v>
      </c>
      <c r="J220" s="138" t="n">
        <v>0</v>
      </c>
      <c r="K220" s="138" t="n">
        <v>0</v>
      </c>
    </row>
    <row customHeight="true" ht="42.75" outlineLevel="0" r="221">
      <c r="A221" s="126" t="s">
        <v>806</v>
      </c>
      <c r="B221" s="137" t="s">
        <v>176</v>
      </c>
      <c r="C221" s="137" t="s">
        <v>462</v>
      </c>
      <c r="D221" s="137" t="s">
        <v>488</v>
      </c>
      <c r="E221" s="137" t="s">
        <v>785</v>
      </c>
      <c r="F221" s="137" t="s">
        <v>522</v>
      </c>
      <c r="G221" s="137" t="s">
        <v>807</v>
      </c>
      <c r="H221" s="136" t="s">
        <v>686</v>
      </c>
      <c r="I221" s="138" t="n">
        <v>60210</v>
      </c>
      <c r="J221" s="138" t="n">
        <v>0</v>
      </c>
      <c r="K221" s="138" t="n">
        <v>0</v>
      </c>
    </row>
    <row customHeight="true" ht="99.75" outlineLevel="0" r="222">
      <c r="A222" s="126" t="s">
        <v>808</v>
      </c>
      <c r="B222" s="137" t="s">
        <v>176</v>
      </c>
      <c r="C222" s="137" t="s">
        <v>462</v>
      </c>
      <c r="D222" s="137" t="s">
        <v>488</v>
      </c>
      <c r="E222" s="137" t="s">
        <v>785</v>
      </c>
      <c r="F222" s="137" t="s">
        <v>522</v>
      </c>
      <c r="G222" s="137" t="s">
        <v>809</v>
      </c>
      <c r="H222" s="136" t="s">
        <v>686</v>
      </c>
      <c r="I222" s="138" t="n">
        <f aca="false" ca="false" dt2D="false" dtr="false" t="normal">1170900+360800</f>
        <v>1531700</v>
      </c>
      <c r="J222" s="138" t="n"/>
      <c r="K222" s="138" t="n"/>
    </row>
    <row customHeight="true" ht="68.25" outlineLevel="0" r="223">
      <c r="A223" s="126" t="s">
        <v>810</v>
      </c>
      <c r="B223" s="137" t="s">
        <v>176</v>
      </c>
      <c r="C223" s="137" t="s">
        <v>462</v>
      </c>
      <c r="D223" s="137" t="s">
        <v>488</v>
      </c>
      <c r="E223" s="137" t="s">
        <v>785</v>
      </c>
      <c r="F223" s="137" t="s">
        <v>522</v>
      </c>
      <c r="G223" s="137" t="s">
        <v>811</v>
      </c>
      <c r="H223" s="136" t="s">
        <v>686</v>
      </c>
      <c r="I223" s="138" t="n">
        <v>1294300</v>
      </c>
      <c r="J223" s="138" t="n"/>
      <c r="K223" s="138" t="n"/>
    </row>
    <row outlineLevel="0" r="224">
      <c r="A224" s="133" t="s">
        <v>812</v>
      </c>
      <c r="B224" s="133" t="s">
        <v>473</v>
      </c>
      <c r="C224" s="133" t="s">
        <v>462</v>
      </c>
      <c r="D224" s="133" t="s">
        <v>813</v>
      </c>
      <c r="E224" s="133" t="s">
        <v>476</v>
      </c>
      <c r="F224" s="133" t="s">
        <v>475</v>
      </c>
      <c r="G224" s="133" t="s">
        <v>477</v>
      </c>
      <c r="H224" s="128" t="s">
        <v>473</v>
      </c>
      <c r="I224" s="129" t="n">
        <f aca="false" ca="false" dt2D="false" dtr="false" t="normal">I225</f>
        <v>21308031</v>
      </c>
      <c r="J224" s="129" t="n">
        <f aca="false" ca="false" dt2D="false" dtr="false" t="normal">J225</f>
        <v>26632000</v>
      </c>
      <c r="K224" s="129" t="n">
        <f aca="false" ca="false" dt2D="false" dtr="false" t="normal">K225</f>
        <v>2608000</v>
      </c>
    </row>
    <row ht="25.5" outlineLevel="0" r="225">
      <c r="A225" s="133" t="s">
        <v>814</v>
      </c>
      <c r="B225" s="133" t="s">
        <v>473</v>
      </c>
      <c r="C225" s="133" t="s">
        <v>462</v>
      </c>
      <c r="D225" s="133" t="s">
        <v>813</v>
      </c>
      <c r="E225" s="133" t="s">
        <v>558</v>
      </c>
      <c r="F225" s="133" t="s">
        <v>522</v>
      </c>
      <c r="G225" s="133" t="s">
        <v>477</v>
      </c>
      <c r="H225" s="128" t="s">
        <v>686</v>
      </c>
      <c r="I225" s="129" t="n">
        <f aca="false" ca="false" dt2D="false" dtr="false" t="normal">I226</f>
        <v>21308031</v>
      </c>
      <c r="J225" s="129" t="n">
        <f aca="false" ca="false" dt2D="false" dtr="false" t="normal">J226</f>
        <v>26632000</v>
      </c>
      <c r="K225" s="129" t="n">
        <f aca="false" ca="false" dt2D="false" dtr="false" t="normal">K226</f>
        <v>2608000</v>
      </c>
    </row>
    <row ht="25.5" outlineLevel="0" r="226">
      <c r="A226" s="133" t="s">
        <v>815</v>
      </c>
      <c r="B226" s="133" t="s">
        <v>473</v>
      </c>
      <c r="C226" s="133" t="s">
        <v>462</v>
      </c>
      <c r="D226" s="133" t="s">
        <v>813</v>
      </c>
      <c r="E226" s="133" t="s">
        <v>816</v>
      </c>
      <c r="F226" s="133" t="s">
        <v>522</v>
      </c>
      <c r="G226" s="133" t="s">
        <v>477</v>
      </c>
      <c r="H226" s="128" t="s">
        <v>686</v>
      </c>
      <c r="I226" s="129" t="n">
        <f aca="false" ca="false" dt2D="false" dtr="false" t="normal">I228+I229+I227</f>
        <v>21308031</v>
      </c>
      <c r="J226" s="129" t="n">
        <f aca="false" ca="false" dt2D="false" dtr="false" t="normal">J228+J229</f>
        <v>26632000</v>
      </c>
      <c r="K226" s="129" t="n">
        <f aca="false" ca="false" dt2D="false" dtr="false" t="normal">K228+K229</f>
        <v>2608000</v>
      </c>
    </row>
    <row ht="25.5" outlineLevel="0" r="227">
      <c r="A227" s="133" t="s">
        <v>815</v>
      </c>
      <c r="B227" s="133" t="s">
        <v>104</v>
      </c>
      <c r="C227" s="133" t="s">
        <v>462</v>
      </c>
      <c r="D227" s="133" t="s">
        <v>813</v>
      </c>
      <c r="E227" s="133" t="s">
        <v>816</v>
      </c>
      <c r="F227" s="133" t="s">
        <v>522</v>
      </c>
      <c r="G227" s="133" t="s">
        <v>817</v>
      </c>
      <c r="H227" s="128" t="s">
        <v>686</v>
      </c>
      <c r="I227" s="129" t="n">
        <f aca="false" ca="false" dt2D="false" dtr="false" t="normal">1000000-1000000</f>
        <v>0</v>
      </c>
      <c r="J227" s="129" t="n">
        <v>0</v>
      </c>
      <c r="K227" s="129" t="n">
        <v>0</v>
      </c>
    </row>
    <row ht="25.5" outlineLevel="0" r="228">
      <c r="A228" s="133" t="s">
        <v>815</v>
      </c>
      <c r="B228" s="133" t="s">
        <v>144</v>
      </c>
      <c r="C228" s="133" t="s">
        <v>462</v>
      </c>
      <c r="D228" s="133" t="s">
        <v>813</v>
      </c>
      <c r="E228" s="133" t="s">
        <v>816</v>
      </c>
      <c r="F228" s="133" t="s">
        <v>522</v>
      </c>
      <c r="G228" s="133" t="s">
        <v>817</v>
      </c>
      <c r="H228" s="128" t="s">
        <v>686</v>
      </c>
      <c r="I228" s="138" t="n">
        <f aca="false" ca="false" dt2D="false" dtr="false" t="normal">2608000+20000+92000+13078031+510000+5000000</f>
        <v>21308031</v>
      </c>
      <c r="J228" s="138" t="n">
        <v>2608000</v>
      </c>
      <c r="K228" s="138" t="n">
        <v>2608000</v>
      </c>
    </row>
    <row ht="25.5" outlineLevel="0" r="229">
      <c r="A229" s="133" t="s">
        <v>815</v>
      </c>
      <c r="B229" s="133" t="s">
        <v>55</v>
      </c>
      <c r="C229" s="133" t="s">
        <v>462</v>
      </c>
      <c r="D229" s="133" t="s">
        <v>813</v>
      </c>
      <c r="E229" s="133" t="s">
        <v>816</v>
      </c>
      <c r="F229" s="133" t="s">
        <v>522</v>
      </c>
      <c r="G229" s="133" t="s">
        <v>817</v>
      </c>
      <c r="H229" s="128" t="s">
        <v>686</v>
      </c>
      <c r="I229" s="138" t="n">
        <f aca="false" ca="false" dt2D="false" dtr="false" t="normal">23624000+142937800-142937800-23624000</f>
        <v>0</v>
      </c>
      <c r="J229" s="138" t="n">
        <f aca="false" ca="false" dt2D="false" dtr="false" t="normal">12112100+11900000+11900</f>
        <v>24024000</v>
      </c>
      <c r="K229" s="138" t="n">
        <v>0</v>
      </c>
    </row>
    <row outlineLevel="0" r="230">
      <c r="A230" s="133" t="s">
        <v>818</v>
      </c>
      <c r="B230" s="133" t="s">
        <v>473</v>
      </c>
      <c r="C230" s="133" t="s">
        <v>462</v>
      </c>
      <c r="D230" s="133" t="s">
        <v>819</v>
      </c>
      <c r="E230" s="133" t="s">
        <v>476</v>
      </c>
      <c r="F230" s="133" t="s">
        <v>475</v>
      </c>
      <c r="G230" s="133" t="s">
        <v>477</v>
      </c>
      <c r="H230" s="128" t="s">
        <v>473</v>
      </c>
      <c r="I230" s="138" t="n">
        <f aca="false" ca="false" dt2D="false" dtr="false" t="normal">I231</f>
        <v>75000</v>
      </c>
      <c r="J230" s="138" t="n"/>
      <c r="K230" s="138" t="n"/>
    </row>
    <row ht="25.5" outlineLevel="0" r="231">
      <c r="A231" s="133" t="s">
        <v>820</v>
      </c>
      <c r="B231" s="133" t="s">
        <v>473</v>
      </c>
      <c r="C231" s="133" t="s">
        <v>462</v>
      </c>
      <c r="D231" s="133" t="s">
        <v>819</v>
      </c>
      <c r="E231" s="133" t="s">
        <v>558</v>
      </c>
      <c r="F231" s="133" t="s">
        <v>522</v>
      </c>
      <c r="G231" s="133" t="s">
        <v>477</v>
      </c>
      <c r="H231" s="128" t="s">
        <v>686</v>
      </c>
      <c r="I231" s="138" t="n">
        <f aca="false" ca="false" dt2D="false" dtr="false" t="normal">I232</f>
        <v>75000</v>
      </c>
      <c r="J231" s="138" t="n"/>
      <c r="K231" s="138" t="n"/>
    </row>
    <row ht="38.25" outlineLevel="0" r="232">
      <c r="A232" s="133" t="s">
        <v>821</v>
      </c>
      <c r="B232" s="133" t="s">
        <v>473</v>
      </c>
      <c r="C232" s="133" t="s">
        <v>462</v>
      </c>
      <c r="D232" s="133" t="s">
        <v>819</v>
      </c>
      <c r="E232" s="133" t="s">
        <v>565</v>
      </c>
      <c r="F232" s="133" t="s">
        <v>522</v>
      </c>
      <c r="G232" s="133" t="s">
        <v>477</v>
      </c>
      <c r="H232" s="128" t="s">
        <v>686</v>
      </c>
      <c r="I232" s="138" t="n">
        <f aca="false" ca="false" dt2D="false" dtr="false" t="normal">I233</f>
        <v>75000</v>
      </c>
      <c r="J232" s="138" t="n"/>
      <c r="K232" s="138" t="n"/>
    </row>
    <row ht="63.75" outlineLevel="0" r="233">
      <c r="A233" s="144" t="s">
        <v>155</v>
      </c>
      <c r="B233" s="133" t="s">
        <v>144</v>
      </c>
      <c r="C233" s="133" t="s">
        <v>462</v>
      </c>
      <c r="D233" s="133" t="s">
        <v>819</v>
      </c>
      <c r="E233" s="133" t="s">
        <v>565</v>
      </c>
      <c r="F233" s="133" t="s">
        <v>522</v>
      </c>
      <c r="G233" s="133" t="s">
        <v>817</v>
      </c>
      <c r="H233" s="128" t="s">
        <v>686</v>
      </c>
      <c r="I233" s="138" t="n">
        <v>75000</v>
      </c>
      <c r="J233" s="138" t="n"/>
      <c r="K233" s="138" t="n"/>
    </row>
    <row ht="25.5" outlineLevel="0" r="234">
      <c r="A234" s="126" t="s">
        <v>822</v>
      </c>
      <c r="B234" s="137" t="s">
        <v>176</v>
      </c>
      <c r="C234" s="145" t="n">
        <v>2</v>
      </c>
      <c r="D234" s="145" t="n">
        <v>18</v>
      </c>
      <c r="E234" s="137" t="s">
        <v>476</v>
      </c>
      <c r="F234" s="137" t="s">
        <v>475</v>
      </c>
      <c r="G234" s="137" t="s">
        <v>477</v>
      </c>
      <c r="H234" s="136" t="s">
        <v>686</v>
      </c>
      <c r="I234" s="138" t="n">
        <f aca="false" ca="false" dt2D="false" dtr="false" t="normal">I235</f>
        <v>2039838.41</v>
      </c>
      <c r="J234" s="138" t="n">
        <f aca="false" ca="false" dt2D="false" dtr="false" t="normal">J235</f>
        <v>0</v>
      </c>
      <c r="K234" s="138" t="n">
        <f aca="false" ca="false" dt2D="false" dtr="false" t="normal">K235</f>
        <v>0</v>
      </c>
    </row>
    <row ht="25.5" outlineLevel="0" r="235">
      <c r="A235" s="126" t="s">
        <v>823</v>
      </c>
      <c r="B235" s="137" t="s">
        <v>473</v>
      </c>
      <c r="C235" s="145" t="n">
        <v>2</v>
      </c>
      <c r="D235" s="145" t="n">
        <v>18</v>
      </c>
      <c r="E235" s="137" t="s">
        <v>558</v>
      </c>
      <c r="F235" s="137" t="s">
        <v>522</v>
      </c>
      <c r="G235" s="137" t="s">
        <v>477</v>
      </c>
      <c r="H235" s="136" t="s">
        <v>686</v>
      </c>
      <c r="I235" s="138" t="n">
        <f aca="false" ca="false" dt2D="false" dtr="false" t="normal">I236+I239</f>
        <v>2039838.41</v>
      </c>
      <c r="J235" s="138" t="n">
        <f aca="false" ca="false" dt2D="false" dtr="false" t="normal">J236+J239</f>
        <v>0</v>
      </c>
      <c r="K235" s="138" t="n">
        <f aca="false" ca="false" dt2D="false" dtr="false" t="normal">K236+K239</f>
        <v>0</v>
      </c>
    </row>
    <row ht="25.5" outlineLevel="0" r="236">
      <c r="A236" s="126" t="s">
        <v>824</v>
      </c>
      <c r="B236" s="137" t="s">
        <v>473</v>
      </c>
      <c r="C236" s="145" t="n">
        <v>2</v>
      </c>
      <c r="D236" s="145" t="n">
        <v>18</v>
      </c>
      <c r="E236" s="137" t="s">
        <v>561</v>
      </c>
      <c r="F236" s="137" t="s">
        <v>522</v>
      </c>
      <c r="G236" s="137" t="s">
        <v>477</v>
      </c>
      <c r="H236" s="136" t="s">
        <v>686</v>
      </c>
      <c r="I236" s="138" t="n">
        <f aca="false" ca="false" dt2D="false" dtr="false" t="normal">I237+I238</f>
        <v>112069.97</v>
      </c>
      <c r="J236" s="138" t="n">
        <f aca="false" ca="false" dt2D="false" dtr="false" t="normal">J237+J238</f>
        <v>0</v>
      </c>
      <c r="K236" s="138" t="n">
        <f aca="false" ca="false" dt2D="false" dtr="false" t="normal">K237+K238</f>
        <v>0</v>
      </c>
    </row>
    <row ht="25.5" outlineLevel="0" r="237">
      <c r="A237" s="126" t="s">
        <v>824</v>
      </c>
      <c r="B237" s="137" t="s">
        <v>144</v>
      </c>
      <c r="C237" s="145" t="n">
        <v>2</v>
      </c>
      <c r="D237" s="145" t="n">
        <v>18</v>
      </c>
      <c r="E237" s="137" t="s">
        <v>561</v>
      </c>
      <c r="F237" s="137" t="s">
        <v>522</v>
      </c>
      <c r="G237" s="137" t="s">
        <v>825</v>
      </c>
      <c r="H237" s="136" t="s">
        <v>686</v>
      </c>
      <c r="I237" s="138" t="n">
        <f aca="false" ca="false" dt2D="false" dtr="false" t="normal">955</f>
        <v>955</v>
      </c>
      <c r="J237" s="138" t="n">
        <v>0</v>
      </c>
      <c r="K237" s="138" t="n">
        <v>0</v>
      </c>
    </row>
    <row ht="25.5" outlineLevel="0" r="238">
      <c r="A238" s="126" t="s">
        <v>824</v>
      </c>
      <c r="B238" s="137" t="s">
        <v>98</v>
      </c>
      <c r="C238" s="145" t="n">
        <v>2</v>
      </c>
      <c r="D238" s="145" t="n">
        <v>18</v>
      </c>
      <c r="E238" s="137" t="s">
        <v>561</v>
      </c>
      <c r="F238" s="137" t="s">
        <v>522</v>
      </c>
      <c r="G238" s="137" t="s">
        <v>825</v>
      </c>
      <c r="H238" s="136" t="s">
        <v>686</v>
      </c>
      <c r="I238" s="138" t="n">
        <f aca="false" ca="false" dt2D="false" dtr="false" t="normal">85225+25889.97</f>
        <v>111114.97</v>
      </c>
      <c r="J238" s="138" t="n">
        <v>0</v>
      </c>
      <c r="K238" s="138" t="n">
        <v>0</v>
      </c>
    </row>
    <row ht="25.5" outlineLevel="0" r="239">
      <c r="A239" s="126" t="s">
        <v>826</v>
      </c>
      <c r="B239" s="137" t="s">
        <v>473</v>
      </c>
      <c r="C239" s="145" t="n">
        <v>2</v>
      </c>
      <c r="D239" s="145" t="n">
        <v>18</v>
      </c>
      <c r="E239" s="137" t="s">
        <v>569</v>
      </c>
      <c r="F239" s="137" t="s">
        <v>522</v>
      </c>
      <c r="G239" s="137" t="s">
        <v>477</v>
      </c>
      <c r="H239" s="146" t="n">
        <v>150</v>
      </c>
      <c r="I239" s="138" t="n">
        <f aca="false" ca="false" dt2D="false" dtr="false" t="normal">SUM(I240:I242)</f>
        <v>1927768.44</v>
      </c>
      <c r="J239" s="138" t="n">
        <f aca="false" ca="false" dt2D="false" dtr="false" t="normal">SUM(J240:J242)</f>
        <v>0</v>
      </c>
      <c r="K239" s="138" t="n">
        <f aca="false" ca="false" dt2D="false" dtr="false" t="normal">SUM(K240:K242)</f>
        <v>0</v>
      </c>
    </row>
    <row ht="51" outlineLevel="0" r="240">
      <c r="A240" s="126" t="s">
        <v>827</v>
      </c>
      <c r="B240" s="137" t="s">
        <v>55</v>
      </c>
      <c r="C240" s="145" t="n">
        <v>2</v>
      </c>
      <c r="D240" s="145" t="n">
        <v>18</v>
      </c>
      <c r="E240" s="137" t="s">
        <v>569</v>
      </c>
      <c r="F240" s="137" t="s">
        <v>522</v>
      </c>
      <c r="G240" s="137" t="s">
        <v>828</v>
      </c>
      <c r="H240" s="146" t="n">
        <v>150</v>
      </c>
      <c r="I240" s="138" t="n">
        <v>1343753.82</v>
      </c>
      <c r="J240" s="138" t="n">
        <v>0</v>
      </c>
      <c r="K240" s="138" t="n">
        <v>0</v>
      </c>
    </row>
    <row ht="25.5" outlineLevel="0" r="241">
      <c r="A241" s="126" t="s">
        <v>826</v>
      </c>
      <c r="B241" s="137" t="s">
        <v>55</v>
      </c>
      <c r="C241" s="145" t="n">
        <v>2</v>
      </c>
      <c r="D241" s="145" t="n">
        <v>18</v>
      </c>
      <c r="E241" s="137" t="s">
        <v>569</v>
      </c>
      <c r="F241" s="137" t="s">
        <v>522</v>
      </c>
      <c r="G241" s="137" t="s">
        <v>825</v>
      </c>
      <c r="H241" s="146" t="n">
        <v>150</v>
      </c>
      <c r="I241" s="138" t="n">
        <v>214137.62</v>
      </c>
      <c r="J241" s="138" t="n">
        <v>0</v>
      </c>
      <c r="K241" s="138" t="n">
        <v>0</v>
      </c>
    </row>
    <row ht="51" outlineLevel="0" r="242">
      <c r="A242" s="126" t="s">
        <v>829</v>
      </c>
      <c r="B242" s="137" t="s">
        <v>55</v>
      </c>
      <c r="C242" s="145" t="n">
        <v>2</v>
      </c>
      <c r="D242" s="145" t="n">
        <v>18</v>
      </c>
      <c r="E242" s="137" t="s">
        <v>569</v>
      </c>
      <c r="F242" s="137" t="s">
        <v>522</v>
      </c>
      <c r="G242" s="137" t="s">
        <v>830</v>
      </c>
      <c r="H242" s="146" t="n">
        <v>150</v>
      </c>
      <c r="I242" s="138" t="n">
        <v>369877</v>
      </c>
      <c r="J242" s="138" t="n">
        <v>0</v>
      </c>
      <c r="K242" s="138" t="n">
        <v>0</v>
      </c>
    </row>
    <row ht="38.25" outlineLevel="0" r="243">
      <c r="A243" s="126" t="s">
        <v>831</v>
      </c>
      <c r="B243" s="137" t="s">
        <v>473</v>
      </c>
      <c r="C243" s="145" t="s">
        <v>462</v>
      </c>
      <c r="D243" s="145" t="s">
        <v>832</v>
      </c>
      <c r="E243" s="137" t="s">
        <v>476</v>
      </c>
      <c r="F243" s="145" t="s">
        <v>522</v>
      </c>
      <c r="G243" s="145" t="s">
        <v>477</v>
      </c>
      <c r="H243" s="146" t="n">
        <v>150</v>
      </c>
      <c r="I243" s="138" t="n">
        <f aca="false" ca="false" dt2D="false" dtr="false" t="normal">I244</f>
        <v>393633.91</v>
      </c>
      <c r="J243" s="138" t="n">
        <v>0</v>
      </c>
      <c r="K243" s="138" t="n">
        <v>0</v>
      </c>
    </row>
    <row ht="38.25" outlineLevel="0" r="244">
      <c r="A244" s="126" t="s">
        <v>360</v>
      </c>
      <c r="B244" s="137" t="s">
        <v>176</v>
      </c>
      <c r="C244" s="145" t="n">
        <v>2</v>
      </c>
      <c r="D244" s="145" t="n">
        <v>18</v>
      </c>
      <c r="E244" s="137" t="s">
        <v>476</v>
      </c>
      <c r="F244" s="137" t="s">
        <v>522</v>
      </c>
      <c r="G244" s="137" t="s">
        <v>477</v>
      </c>
      <c r="H244" s="146" t="n">
        <v>150</v>
      </c>
      <c r="I244" s="138" t="n">
        <f aca="false" ca="false" dt2D="false" dtr="false" t="normal">I245+I246</f>
        <v>393633.91</v>
      </c>
      <c r="J244" s="138" t="n">
        <f aca="false" ca="false" dt2D="false" dtr="false" t="normal">J245+J246</f>
        <v>0</v>
      </c>
      <c r="K244" s="138" t="n">
        <f aca="false" ca="false" dt2D="false" dtr="false" t="normal">K245+K246</f>
        <v>0</v>
      </c>
    </row>
    <row ht="51" outlineLevel="0" r="245">
      <c r="A245" s="126" t="s">
        <v>358</v>
      </c>
      <c r="B245" s="137" t="s">
        <v>176</v>
      </c>
      <c r="C245" s="145" t="s">
        <v>462</v>
      </c>
      <c r="D245" s="145" t="s">
        <v>832</v>
      </c>
      <c r="E245" s="145" t="n">
        <v>35118</v>
      </c>
      <c r="F245" s="145" t="s">
        <v>522</v>
      </c>
      <c r="G245" s="137" t="s">
        <v>477</v>
      </c>
      <c r="H245" s="146" t="n">
        <v>150</v>
      </c>
      <c r="I245" s="138" t="n">
        <v>8052.08</v>
      </c>
      <c r="J245" s="138" t="n">
        <v>0</v>
      </c>
      <c r="K245" s="138" t="n">
        <v>0</v>
      </c>
    </row>
    <row ht="38.25" outlineLevel="0" r="246">
      <c r="A246" s="126" t="s">
        <v>360</v>
      </c>
      <c r="B246" s="137" t="s">
        <v>176</v>
      </c>
      <c r="C246" s="145" t="n">
        <v>2</v>
      </c>
      <c r="D246" s="145" t="n">
        <v>18</v>
      </c>
      <c r="E246" s="145" t="n">
        <v>60010</v>
      </c>
      <c r="F246" s="137" t="s">
        <v>522</v>
      </c>
      <c r="G246" s="137" t="s">
        <v>477</v>
      </c>
      <c r="H246" s="146" t="n">
        <v>150</v>
      </c>
      <c r="I246" s="138" t="n">
        <f aca="false" ca="false" dt2D="false" dtr="false" t="normal">I247+I248</f>
        <v>385581.83</v>
      </c>
      <c r="J246" s="138" t="n">
        <f aca="false" ca="false" dt2D="false" dtr="false" t="normal">J247+J248</f>
        <v>0</v>
      </c>
      <c r="K246" s="138" t="n">
        <f aca="false" ca="false" dt2D="false" dtr="false" t="normal">K247+K248</f>
        <v>0</v>
      </c>
    </row>
    <row ht="51" outlineLevel="0" r="247">
      <c r="A247" s="126" t="s">
        <v>364</v>
      </c>
      <c r="B247" s="137" t="s">
        <v>176</v>
      </c>
      <c r="C247" s="145" t="n">
        <v>2</v>
      </c>
      <c r="D247" s="145" t="n">
        <v>18</v>
      </c>
      <c r="E247" s="145" t="n">
        <v>60010</v>
      </c>
      <c r="F247" s="137" t="s">
        <v>522</v>
      </c>
      <c r="G247" s="137" t="s">
        <v>792</v>
      </c>
      <c r="H247" s="146" t="n">
        <v>150</v>
      </c>
      <c r="I247" s="138" t="n">
        <v>339713.49</v>
      </c>
      <c r="J247" s="138" t="n">
        <v>0</v>
      </c>
      <c r="K247" s="138" t="n">
        <v>0</v>
      </c>
    </row>
    <row ht="63.75" outlineLevel="0" r="248">
      <c r="A248" s="126" t="s">
        <v>833</v>
      </c>
      <c r="B248" s="137" t="s">
        <v>176</v>
      </c>
      <c r="C248" s="145" t="n">
        <v>2</v>
      </c>
      <c r="D248" s="145" t="n">
        <v>18</v>
      </c>
      <c r="E248" s="145" t="n">
        <v>60010</v>
      </c>
      <c r="F248" s="137" t="s">
        <v>522</v>
      </c>
      <c r="G248" s="137" t="s">
        <v>834</v>
      </c>
      <c r="H248" s="146" t="n">
        <v>150</v>
      </c>
      <c r="I248" s="138" t="n">
        <v>45868.34</v>
      </c>
      <c r="J248" s="138" t="n">
        <v>0</v>
      </c>
      <c r="K248" s="138" t="n">
        <v>0</v>
      </c>
    </row>
    <row ht="25.5" outlineLevel="0" r="249">
      <c r="A249" s="147" t="s">
        <v>835</v>
      </c>
      <c r="B249" s="137" t="s">
        <v>473</v>
      </c>
      <c r="C249" s="137" t="n">
        <v>2</v>
      </c>
      <c r="D249" s="137" t="n">
        <v>19</v>
      </c>
      <c r="E249" s="137" t="s">
        <v>476</v>
      </c>
      <c r="F249" s="137" t="s">
        <v>475</v>
      </c>
      <c r="G249" s="137" t="s">
        <v>477</v>
      </c>
      <c r="H249" s="136" t="s">
        <v>473</v>
      </c>
      <c r="I249" s="138" t="n">
        <f aca="false" ca="false" dt2D="false" dtr="false" t="normal">I250</f>
        <v>-9825521.1</v>
      </c>
      <c r="J249" s="138" t="n">
        <f aca="false" ca="false" dt2D="false" dtr="false" t="normal">J250</f>
        <v>0</v>
      </c>
      <c r="K249" s="138" t="n">
        <f aca="false" ca="false" dt2D="false" dtr="false" t="normal">K250</f>
        <v>0</v>
      </c>
    </row>
    <row ht="38.25" outlineLevel="0" r="250">
      <c r="A250" s="126" t="s">
        <v>836</v>
      </c>
      <c r="B250" s="137" t="s">
        <v>176</v>
      </c>
      <c r="C250" s="137" t="s">
        <v>462</v>
      </c>
      <c r="D250" s="137" t="s">
        <v>837</v>
      </c>
      <c r="E250" s="137" t="s">
        <v>476</v>
      </c>
      <c r="F250" s="137" t="s">
        <v>522</v>
      </c>
      <c r="G250" s="137" t="s">
        <v>477</v>
      </c>
      <c r="H250" s="136" t="s">
        <v>686</v>
      </c>
      <c r="I250" s="138" t="n">
        <f aca="false" ca="false" dt2D="false" dtr="false" t="normal">I251+I252+I253+I254</f>
        <v>-9825521.1</v>
      </c>
      <c r="J250" s="138" t="n">
        <f aca="false" ca="false" dt2D="false" dtr="false" t="normal">J251+J252+J253+J254</f>
        <v>0</v>
      </c>
      <c r="K250" s="138" t="n">
        <f aca="false" ca="false" dt2D="false" dtr="false" t="normal">K251+K252+K253+K254</f>
        <v>0</v>
      </c>
    </row>
    <row ht="38.25" outlineLevel="0" r="251">
      <c r="A251" s="126" t="s">
        <v>838</v>
      </c>
      <c r="B251" s="137" t="s">
        <v>176</v>
      </c>
      <c r="C251" s="137" t="s">
        <v>462</v>
      </c>
      <c r="D251" s="137" t="s">
        <v>837</v>
      </c>
      <c r="E251" s="137" t="s">
        <v>839</v>
      </c>
      <c r="F251" s="137" t="s">
        <v>522</v>
      </c>
      <c r="G251" s="137" t="s">
        <v>477</v>
      </c>
      <c r="H251" s="136" t="s">
        <v>686</v>
      </c>
      <c r="I251" s="138" t="n">
        <v>-20.43</v>
      </c>
      <c r="J251" s="138" t="n">
        <v>0</v>
      </c>
      <c r="K251" s="138" t="n">
        <v>0</v>
      </c>
    </row>
    <row ht="51" outlineLevel="0" r="252">
      <c r="A252" s="126" t="s">
        <v>840</v>
      </c>
      <c r="B252" s="137" t="s">
        <v>176</v>
      </c>
      <c r="C252" s="137" t="s">
        <v>462</v>
      </c>
      <c r="D252" s="137" t="s">
        <v>837</v>
      </c>
      <c r="E252" s="137" t="s">
        <v>702</v>
      </c>
      <c r="F252" s="137" t="s">
        <v>522</v>
      </c>
      <c r="G252" s="137" t="s">
        <v>477</v>
      </c>
      <c r="H252" s="136" t="s">
        <v>686</v>
      </c>
      <c r="I252" s="138" t="n">
        <v>-0.05</v>
      </c>
      <c r="J252" s="138" t="n">
        <v>0</v>
      </c>
      <c r="K252" s="138" t="n">
        <v>0</v>
      </c>
    </row>
    <row ht="38.25" outlineLevel="0" r="253">
      <c r="A253" s="126" t="s">
        <v>374</v>
      </c>
      <c r="B253" s="137" t="s">
        <v>176</v>
      </c>
      <c r="C253" s="137" t="s">
        <v>462</v>
      </c>
      <c r="D253" s="137" t="s">
        <v>837</v>
      </c>
      <c r="E253" s="137" t="s">
        <v>771</v>
      </c>
      <c r="F253" s="137" t="s">
        <v>522</v>
      </c>
      <c r="G253" s="137" t="s">
        <v>477</v>
      </c>
      <c r="H253" s="136" t="s">
        <v>686</v>
      </c>
      <c r="I253" s="138" t="n">
        <v>-36464.09</v>
      </c>
      <c r="J253" s="138" t="n">
        <v>0</v>
      </c>
      <c r="K253" s="138" t="n">
        <v>0</v>
      </c>
    </row>
    <row ht="38.25" outlineLevel="0" r="254">
      <c r="A254" s="126" t="s">
        <v>378</v>
      </c>
      <c r="B254" s="137" t="s">
        <v>176</v>
      </c>
      <c r="C254" s="137" t="s">
        <v>462</v>
      </c>
      <c r="D254" s="137" t="s">
        <v>837</v>
      </c>
      <c r="E254" s="137" t="s">
        <v>841</v>
      </c>
      <c r="F254" s="137" t="s">
        <v>522</v>
      </c>
      <c r="G254" s="137" t="s">
        <v>477</v>
      </c>
      <c r="H254" s="136" t="s">
        <v>686</v>
      </c>
      <c r="I254" s="138" t="n">
        <f aca="false" ca="false" dt2D="false" dtr="false" t="normal">-272129.09-9491017.47-25889.97</f>
        <v>-9789036.53</v>
      </c>
      <c r="J254" s="138" t="n">
        <v>0</v>
      </c>
      <c r="K254" s="138" t="n">
        <v>0</v>
      </c>
    </row>
    <row outlineLevel="0" r="255">
      <c r="A255" s="133" t="s">
        <v>842</v>
      </c>
      <c r="B255" s="133" t="s">
        <v>473</v>
      </c>
      <c r="C255" s="133" t="s">
        <v>468</v>
      </c>
      <c r="D255" s="133" t="s">
        <v>843</v>
      </c>
      <c r="E255" s="133" t="s">
        <v>476</v>
      </c>
      <c r="F255" s="133" t="s">
        <v>475</v>
      </c>
      <c r="G255" s="133" t="s">
        <v>477</v>
      </c>
      <c r="H255" s="128" t="s">
        <v>473</v>
      </c>
      <c r="I255" s="138" t="n">
        <f aca="false" ca="false" dt2D="false" dtr="false" t="normal">I9+I127</f>
        <v>2987061950.1</v>
      </c>
      <c r="J255" s="138" t="n">
        <f aca="false" ca="false" dt2D="false" dtr="false" t="normal">J9+J127</f>
        <v>2395736603.34</v>
      </c>
      <c r="K255" s="138" t="n">
        <f aca="false" ca="false" dt2D="false" dtr="false" t="normal">K9+K127</f>
        <v>2359899854.25</v>
      </c>
    </row>
    <row outlineLevel="0" r="260">
      <c r="I260" s="125" t="n"/>
    </row>
  </sheetData>
  <autoFilter ref="A7:M255"/>
  <mergeCells count="8">
    <mergeCell ref="A1:K1"/>
    <mergeCell ref="K5:K7"/>
    <mergeCell ref="A3:K3"/>
    <mergeCell ref="A2:K2"/>
    <mergeCell ref="I5:I7"/>
    <mergeCell ref="A5:A7"/>
    <mergeCell ref="B5:H6"/>
    <mergeCell ref="J5:J7"/>
  </mergeCells>
  <pageMargins bottom="0.196850389242172" footer="0.196850389242172" header="0.15748031437397" left="0.15748031437397" right="0.15748031437397" top="0.196850389242172"/>
  <pageSetup fitToHeight="0" fitToWidth="1" orientation="portrait" paperHeight="297mm" paperSize="9" paperWidth="210mm" scale="100"/>
</worksheet>
</file>

<file path=xl/worksheets/sheet6.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pageSetUpPr fitToPage="true"/>
  </sheetPr>
  <dimension ref="A1:I1048576"/>
  <sheetViews>
    <sheetView showZeros="true" workbookViewId="0"/>
  </sheetViews>
  <sheetFormatPr baseColWidth="8" customHeight="false" defaultColWidth="9.01743714249899" defaultRowHeight="12.75" zeroHeight="false"/>
  <cols>
    <col customWidth="true" max="1" min="1" outlineLevel="0" style="1" width="54.2587670796521"/>
    <col customWidth="true" max="3" min="2" outlineLevel="0" style="103" width="6.90566126468299"/>
    <col customWidth="true" max="4" min="4" outlineLevel="0" style="103" width="13.6687384448925"/>
    <col customWidth="true" max="5" min="5" outlineLevel="0" style="103" width="10.8517534159304"/>
    <col customWidth="true" max="6" min="6" outlineLevel="0" style="148" width="18.7439377184253"/>
    <col customWidth="true" max="7" min="7" outlineLevel="0" style="103" width="25.5070148986348"/>
    <col bestFit="true" customWidth="true" max="8" min="8" outlineLevel="0" style="103" width="13.3874259115562"/>
    <col customWidth="true" max="9" min="9" outlineLevel="0" style="103" width="50.8753027017362"/>
    <col customWidth="true" max="16384" min="10" outlineLevel="0" style="103" width="9.01743714249899"/>
  </cols>
  <sheetData>
    <row customHeight="true" ht="45.75" outlineLevel="0" r="1">
      <c r="A1" s="2" t="str">
        <f aca="false" ca="false" dt2D="false" dtr="false" t="normal">"Приложение №"&amp;Н2вед&amp;" к решению
Богучанского районного Совета депутатов
от "&amp;Р2дата&amp;" года №"&amp;Р2номер</f>
        <v>Приложение №3 к решению
Богучанского районного Совета депутатов
от 03.11.2022 года №33/1-256</v>
      </c>
      <c r="B1" s="2" t="s"/>
      <c r="C1" s="2" t="s"/>
      <c r="D1" s="2" t="s"/>
      <c r="E1" s="2" t="s"/>
      <c r="F1" s="2" t="s"/>
    </row>
    <row customHeight="true" ht="53.25" outlineLevel="0" r="2">
      <c r="A2" s="2" t="str">
        <f aca="false" ca="false" dt2D="false" dtr="false" t="normal">"Приложение "&amp;Н1вед&amp;" к решению
Богучанского районного Совета депутатов
от "&amp;Р1дата&amp;" года №"&amp;Р1номер</f>
        <v>Приложение 3 к решению
Богучанского районного Совета депутатов
от 22.12.2021 года №18/1-133</v>
      </c>
      <c r="B2" s="2" t="s"/>
      <c r="C2" s="2" t="s"/>
      <c r="D2" s="2" t="s"/>
      <c r="E2" s="2" t="s"/>
      <c r="F2" s="2" t="s"/>
    </row>
    <row customHeight="true" ht="39.75" outlineLevel="0" r="3">
      <c r="A3" s="149" t="str">
        <f aca="false" ca="false" dt2D="false" dtr="false" t="normal">"Ведомственная структура расходов районного бюджета на "&amp;год&amp;" год"</f>
        <v>Ведомственная структура расходов районного бюджета на 2022 год</v>
      </c>
      <c r="B3" s="150" t="s"/>
      <c r="C3" s="150" t="s"/>
      <c r="D3" s="150" t="s"/>
      <c r="E3" s="150" t="s"/>
      <c r="F3" s="151" t="s"/>
    </row>
    <row outlineLevel="0" r="4">
      <c r="F4" s="152" t="s">
        <v>0</v>
      </c>
    </row>
    <row outlineLevel="0" r="5">
      <c r="A5" s="153" t="s">
        <v>844</v>
      </c>
      <c r="B5" s="153" t="s">
        <v>845</v>
      </c>
      <c r="C5" s="154" t="s"/>
      <c r="D5" s="154" t="s"/>
      <c r="E5" s="155" t="s"/>
      <c r="F5" s="156" t="s">
        <v>453</v>
      </c>
    </row>
    <row ht="51" outlineLevel="0" r="6">
      <c r="A6" s="157" t="s"/>
      <c r="B6" s="153" t="s">
        <v>846</v>
      </c>
      <c r="C6" s="153" t="s">
        <v>847</v>
      </c>
      <c r="D6" s="153" t="s">
        <v>848</v>
      </c>
      <c r="E6" s="153" t="s">
        <v>849</v>
      </c>
      <c r="F6" s="158" t="s"/>
    </row>
    <row customFormat="true" ht="12.75" outlineLevel="0" r="7" s="159">
      <c r="A7" s="160" t="s">
        <v>850</v>
      </c>
      <c r="B7" s="161" t="s">
        <v>851</v>
      </c>
      <c r="C7" s="161" t="s">
        <v>851</v>
      </c>
      <c r="D7" s="161" t="s">
        <v>851</v>
      </c>
      <c r="E7" s="161" t="s">
        <v>851</v>
      </c>
      <c r="F7" s="162" t="n">
        <v>3086484366.45</v>
      </c>
      <c r="H7" s="163" t="n"/>
    </row>
    <row outlineLevel="0" r="8">
      <c r="A8" s="160" t="s">
        <v>41</v>
      </c>
      <c r="B8" s="161" t="s">
        <v>44</v>
      </c>
      <c r="C8" s="161" t="s">
        <v>851</v>
      </c>
      <c r="D8" s="161" t="s">
        <v>851</v>
      </c>
      <c r="E8" s="161" t="s">
        <v>851</v>
      </c>
      <c r="F8" s="162" t="n">
        <v>6928872.62</v>
      </c>
      <c r="G8" s="164" t="str">
        <f aca="false" ca="false" dt2D="false" dtr="false" t="normal">CONCATENATE(C8, D8, E8)</f>
        <v/>
      </c>
    </row>
    <row outlineLevel="0" r="9">
      <c r="A9" s="160" t="s">
        <v>852</v>
      </c>
      <c r="B9" s="161" t="s">
        <v>44</v>
      </c>
      <c r="C9" s="161" t="s">
        <v>853</v>
      </c>
      <c r="D9" s="161" t="s">
        <v>851</v>
      </c>
      <c r="E9" s="161" t="s">
        <v>851</v>
      </c>
      <c r="F9" s="162" t="n">
        <v>6928872.62</v>
      </c>
      <c r="G9" s="164" t="str">
        <f aca="false" ca="false" dt2D="false" dtr="false" t="normal">CONCATENATE(C9, D9, E9)</f>
        <v>0100</v>
      </c>
      <c r="H9" s="164" t="n"/>
    </row>
    <row ht="38.25" outlineLevel="0" r="10">
      <c r="A10" s="160" t="s">
        <v>854</v>
      </c>
      <c r="B10" s="161" t="s">
        <v>44</v>
      </c>
      <c r="C10" s="161" t="s">
        <v>855</v>
      </c>
      <c r="D10" s="161" t="s">
        <v>851</v>
      </c>
      <c r="E10" s="161" t="s">
        <v>851</v>
      </c>
      <c r="F10" s="162" t="n">
        <v>6928872.62</v>
      </c>
      <c r="G10" s="164" t="str">
        <f aca="false" ca="false" dt2D="false" dtr="false" t="normal">CONCATENATE(C10, D10, E10)</f>
        <v>0103</v>
      </c>
    </row>
    <row ht="25.5" outlineLevel="0" r="11">
      <c r="A11" s="160" t="s">
        <v>856</v>
      </c>
      <c r="B11" s="161" t="s">
        <v>44</v>
      </c>
      <c r="C11" s="161" t="s">
        <v>855</v>
      </c>
      <c r="D11" s="161" t="s">
        <v>857</v>
      </c>
      <c r="E11" s="161" t="s">
        <v>851</v>
      </c>
      <c r="F11" s="162" t="n">
        <v>6928872.62</v>
      </c>
      <c r="G11" s="164" t="str">
        <f aca="false" ca="false" dt2D="false" dtr="false" t="normal">CONCATENATE(C11, D11, E11)</f>
        <v>01038000000000</v>
      </c>
    </row>
    <row ht="38.25" outlineLevel="0" r="12">
      <c r="A12" s="160" t="s">
        <v>858</v>
      </c>
      <c r="B12" s="161" t="s">
        <v>44</v>
      </c>
      <c r="C12" s="161" t="s">
        <v>855</v>
      </c>
      <c r="D12" s="161" t="s">
        <v>859</v>
      </c>
      <c r="E12" s="161" t="s">
        <v>851</v>
      </c>
      <c r="F12" s="162" t="n">
        <v>3532813</v>
      </c>
      <c r="G12" s="164" t="str">
        <f aca="false" ca="false" dt2D="false" dtr="false" t="normal">CONCATENATE(C12, D12, E12)</f>
        <v>01038020000000</v>
      </c>
    </row>
    <row ht="63.75" outlineLevel="0" r="13">
      <c r="A13" s="160" t="s">
        <v>860</v>
      </c>
      <c r="B13" s="161" t="s">
        <v>44</v>
      </c>
      <c r="C13" s="161" t="s">
        <v>855</v>
      </c>
      <c r="D13" s="161" t="s">
        <v>861</v>
      </c>
      <c r="E13" s="161" t="s">
        <v>851</v>
      </c>
      <c r="F13" s="162" t="n">
        <v>118890</v>
      </c>
      <c r="G13" s="164" t="str">
        <f aca="false" ca="false" dt2D="false" dtr="false" t="normal">CONCATENATE(C13, D13, E13)</f>
        <v>01038020027242</v>
      </c>
    </row>
    <row ht="51" outlineLevel="0" r="14">
      <c r="A14" s="160" t="s">
        <v>862</v>
      </c>
      <c r="B14" s="161" t="s">
        <v>44</v>
      </c>
      <c r="C14" s="161" t="s">
        <v>855</v>
      </c>
      <c r="D14" s="161" t="s">
        <v>861</v>
      </c>
      <c r="E14" s="161" t="s">
        <v>505</v>
      </c>
      <c r="F14" s="162" t="n">
        <v>118890</v>
      </c>
      <c r="G14" s="164" t="str">
        <f aca="false" ca="false" dt2D="false" dtr="false" t="normal">CONCATENATE(C14, D14, E14)</f>
        <v>01038020027242100</v>
      </c>
    </row>
    <row ht="25.5" outlineLevel="0" r="15">
      <c r="A15" s="160" t="s">
        <v>863</v>
      </c>
      <c r="B15" s="161" t="s">
        <v>44</v>
      </c>
      <c r="C15" s="161" t="s">
        <v>855</v>
      </c>
      <c r="D15" s="161" t="s">
        <v>861</v>
      </c>
      <c r="E15" s="161" t="s">
        <v>559</v>
      </c>
      <c r="F15" s="162" t="n">
        <v>118890</v>
      </c>
      <c r="G15" s="164" t="str">
        <f aca="false" ca="false" dt2D="false" dtr="false" t="normal">CONCATENATE(C15, D15, E15)</f>
        <v>01038020027242120</v>
      </c>
    </row>
    <row ht="25.5" outlineLevel="0" r="16">
      <c r="A16" s="160" t="s">
        <v>864</v>
      </c>
      <c r="B16" s="161" t="s">
        <v>44</v>
      </c>
      <c r="C16" s="161" t="s">
        <v>855</v>
      </c>
      <c r="D16" s="161" t="s">
        <v>861</v>
      </c>
      <c r="E16" s="161" t="s">
        <v>865</v>
      </c>
      <c r="F16" s="162" t="n">
        <v>91310</v>
      </c>
      <c r="G16" s="164" t="str">
        <f aca="false" ca="false" dt2D="false" dtr="false" t="normal">CONCATENATE(C16, D16, E16)</f>
        <v>01038020027242121</v>
      </c>
    </row>
    <row ht="38.25" outlineLevel="0" r="17">
      <c r="A17" s="160" t="s">
        <v>866</v>
      </c>
      <c r="B17" s="161" t="s">
        <v>44</v>
      </c>
      <c r="C17" s="161" t="s">
        <v>855</v>
      </c>
      <c r="D17" s="161" t="s">
        <v>861</v>
      </c>
      <c r="E17" s="161" t="s">
        <v>867</v>
      </c>
      <c r="F17" s="162" t="n">
        <v>27580</v>
      </c>
      <c r="G17" s="164" t="str">
        <f aca="false" ca="false" dt2D="false" dtr="false" t="normal">CONCATENATE(C17, D17, E17)</f>
        <v>01038020027242129</v>
      </c>
    </row>
    <row ht="38.25" outlineLevel="0" r="18">
      <c r="A18" s="160" t="s">
        <v>868</v>
      </c>
      <c r="B18" s="161" t="s">
        <v>44</v>
      </c>
      <c r="C18" s="161" t="s">
        <v>855</v>
      </c>
      <c r="D18" s="161" t="s">
        <v>869</v>
      </c>
      <c r="E18" s="161" t="s">
        <v>851</v>
      </c>
      <c r="F18" s="162" t="n">
        <v>3333923</v>
      </c>
      <c r="G18" s="164" t="str">
        <f aca="false" ca="false" dt2D="false" dtr="false" t="normal">CONCATENATE(C18, D18, E18)</f>
        <v>01038020060000</v>
      </c>
    </row>
    <row ht="51" outlineLevel="0" r="19">
      <c r="A19" s="160" t="s">
        <v>862</v>
      </c>
      <c r="B19" s="161" t="s">
        <v>44</v>
      </c>
      <c r="C19" s="161" t="s">
        <v>855</v>
      </c>
      <c r="D19" s="161" t="s">
        <v>869</v>
      </c>
      <c r="E19" s="161" t="s">
        <v>505</v>
      </c>
      <c r="F19" s="162" t="n">
        <v>2810173</v>
      </c>
      <c r="G19" s="164" t="str">
        <f aca="false" ca="false" dt2D="false" dtr="false" t="normal">CONCATENATE(C19, D19, E19)</f>
        <v>01038020060000100</v>
      </c>
    </row>
    <row ht="25.5" outlineLevel="0" r="20">
      <c r="A20" s="160" t="s">
        <v>863</v>
      </c>
      <c r="B20" s="161" t="s">
        <v>44</v>
      </c>
      <c r="C20" s="161" t="s">
        <v>855</v>
      </c>
      <c r="D20" s="161" t="s">
        <v>869</v>
      </c>
      <c r="E20" s="161" t="s">
        <v>559</v>
      </c>
      <c r="F20" s="162" t="n">
        <v>2810173</v>
      </c>
      <c r="G20" s="164" t="str">
        <f aca="false" ca="false" dt2D="false" dtr="false" t="normal">CONCATENATE(C20, D20, E20)</f>
        <v>01038020060000120</v>
      </c>
    </row>
    <row ht="25.5" outlineLevel="0" r="21">
      <c r="A21" s="160" t="s">
        <v>864</v>
      </c>
      <c r="B21" s="161" t="s">
        <v>44</v>
      </c>
      <c r="C21" s="161" t="s">
        <v>855</v>
      </c>
      <c r="D21" s="161" t="s">
        <v>869</v>
      </c>
      <c r="E21" s="161" t="s">
        <v>865</v>
      </c>
      <c r="F21" s="162" t="n">
        <v>2122637</v>
      </c>
      <c r="G21" s="164" t="str">
        <f aca="false" ca="false" dt2D="false" dtr="false" t="normal">CONCATENATE(C21, D21, E21)</f>
        <v>01038020060000121</v>
      </c>
    </row>
    <row ht="38.25" outlineLevel="0" r="22">
      <c r="A22" s="160" t="s">
        <v>870</v>
      </c>
      <c r="B22" s="161" t="s">
        <v>44</v>
      </c>
      <c r="C22" s="161" t="s">
        <v>855</v>
      </c>
      <c r="D22" s="161" t="s">
        <v>869</v>
      </c>
      <c r="E22" s="161" t="s">
        <v>871</v>
      </c>
      <c r="F22" s="162" t="n">
        <v>46500</v>
      </c>
      <c r="G22" s="164" t="str">
        <f aca="false" ca="false" dt2D="false" dtr="false" t="normal">CONCATENATE(C22, D22, E22)</f>
        <v>01038020060000122</v>
      </c>
    </row>
    <row ht="38.25" outlineLevel="0" r="23">
      <c r="A23" s="160" t="s">
        <v>866</v>
      </c>
      <c r="B23" s="161" t="s">
        <v>44</v>
      </c>
      <c r="C23" s="161" t="s">
        <v>855</v>
      </c>
      <c r="D23" s="161" t="s">
        <v>869</v>
      </c>
      <c r="E23" s="161" t="s">
        <v>867</v>
      </c>
      <c r="F23" s="162" t="n">
        <v>641036</v>
      </c>
      <c r="G23" s="164" t="str">
        <f aca="false" ca="false" dt2D="false" dtr="false" t="normal">CONCATENATE(C23, D23, E23)</f>
        <v>01038020060000129</v>
      </c>
    </row>
    <row ht="25.5" outlineLevel="0" r="24">
      <c r="A24" s="160" t="s">
        <v>872</v>
      </c>
      <c r="B24" s="161" t="s">
        <v>44</v>
      </c>
      <c r="C24" s="161" t="s">
        <v>855</v>
      </c>
      <c r="D24" s="161" t="s">
        <v>869</v>
      </c>
      <c r="E24" s="161" t="s">
        <v>873</v>
      </c>
      <c r="F24" s="162" t="n">
        <v>523750</v>
      </c>
      <c r="G24" s="164" t="str">
        <f aca="false" ca="false" dt2D="false" dtr="false" t="normal">CONCATENATE(C24, D24, E24)</f>
        <v>01038020060000200</v>
      </c>
    </row>
    <row ht="25.5" outlineLevel="0" r="25">
      <c r="A25" s="160" t="s">
        <v>874</v>
      </c>
      <c r="B25" s="161" t="s">
        <v>44</v>
      </c>
      <c r="C25" s="161" t="s">
        <v>855</v>
      </c>
      <c r="D25" s="161" t="s">
        <v>869</v>
      </c>
      <c r="E25" s="161" t="s">
        <v>875</v>
      </c>
      <c r="F25" s="162" t="n">
        <v>523750</v>
      </c>
      <c r="G25" s="164" t="str">
        <f aca="false" ca="false" dt2D="false" dtr="false" t="normal">CONCATENATE(C25, D25, E25)</f>
        <v>01038020060000240</v>
      </c>
    </row>
    <row outlineLevel="0" r="26">
      <c r="A26" s="160" t="s">
        <v>876</v>
      </c>
      <c r="B26" s="161" t="s">
        <v>44</v>
      </c>
      <c r="C26" s="161" t="s">
        <v>855</v>
      </c>
      <c r="D26" s="161" t="s">
        <v>869</v>
      </c>
      <c r="E26" s="161" t="s">
        <v>877</v>
      </c>
      <c r="F26" s="162" t="n">
        <v>523750</v>
      </c>
      <c r="G26" s="164" t="str">
        <f aca="false" ca="false" dt2D="false" dtr="false" t="normal">CONCATENATE(C26, D26, E26)</f>
        <v>01038020060000244</v>
      </c>
    </row>
    <row ht="51" outlineLevel="0" r="27">
      <c r="A27" s="160" t="s">
        <v>878</v>
      </c>
      <c r="B27" s="161" t="s">
        <v>44</v>
      </c>
      <c r="C27" s="161" t="s">
        <v>855</v>
      </c>
      <c r="D27" s="161" t="s">
        <v>879</v>
      </c>
      <c r="E27" s="161" t="s">
        <v>851</v>
      </c>
      <c r="F27" s="162" t="n">
        <v>80000</v>
      </c>
      <c r="G27" s="164" t="str">
        <f aca="false" ca="false" dt2D="false" dtr="false" t="normal">CONCATENATE(C27, D27, E27)</f>
        <v>01038020067000</v>
      </c>
    </row>
    <row ht="51" outlineLevel="0" r="28">
      <c r="A28" s="160" t="s">
        <v>862</v>
      </c>
      <c r="B28" s="161" t="s">
        <v>44</v>
      </c>
      <c r="C28" s="161" t="s">
        <v>855</v>
      </c>
      <c r="D28" s="161" t="s">
        <v>879</v>
      </c>
      <c r="E28" s="161" t="s">
        <v>505</v>
      </c>
      <c r="F28" s="162" t="n">
        <v>80000</v>
      </c>
      <c r="G28" s="164" t="str">
        <f aca="false" ca="false" dt2D="false" dtr="false" t="normal">CONCATENATE(C28, D28, E28)</f>
        <v>01038020067000100</v>
      </c>
    </row>
    <row ht="25.5" outlineLevel="0" r="29">
      <c r="A29" s="160" t="s">
        <v>863</v>
      </c>
      <c r="B29" s="161" t="s">
        <v>44</v>
      </c>
      <c r="C29" s="161" t="s">
        <v>855</v>
      </c>
      <c r="D29" s="161" t="s">
        <v>879</v>
      </c>
      <c r="E29" s="161" t="s">
        <v>559</v>
      </c>
      <c r="F29" s="162" t="n">
        <v>80000</v>
      </c>
      <c r="G29" s="164" t="str">
        <f aca="false" ca="false" dt2D="false" dtr="false" t="normal">CONCATENATE(C29, D29, E29)</f>
        <v>01038020067000120</v>
      </c>
    </row>
    <row ht="38.25" outlineLevel="0" r="30">
      <c r="A30" s="160" t="s">
        <v>870</v>
      </c>
      <c r="B30" s="161" t="s">
        <v>44</v>
      </c>
      <c r="C30" s="161" t="s">
        <v>855</v>
      </c>
      <c r="D30" s="161" t="s">
        <v>879</v>
      </c>
      <c r="E30" s="161" t="s">
        <v>871</v>
      </c>
      <c r="F30" s="162" t="n">
        <v>80000</v>
      </c>
      <c r="G30" s="164" t="str">
        <f aca="false" ca="false" dt2D="false" dtr="false" t="normal">CONCATENATE(C30, D30, E30)</f>
        <v>01038020067000122</v>
      </c>
    </row>
    <row ht="51" outlineLevel="0" r="31">
      <c r="A31" s="160" t="s">
        <v>880</v>
      </c>
      <c r="B31" s="161" t="s">
        <v>44</v>
      </c>
      <c r="C31" s="161" t="s">
        <v>855</v>
      </c>
      <c r="D31" s="161" t="s">
        <v>881</v>
      </c>
      <c r="E31" s="161" t="s">
        <v>851</v>
      </c>
      <c r="F31" s="162" t="n">
        <v>3396059.62</v>
      </c>
      <c r="G31" s="164" t="str">
        <f aca="false" ca="false" dt2D="false" dtr="false" t="normal">CONCATENATE(C31, D31, E31)</f>
        <v>01038030000000</v>
      </c>
    </row>
    <row ht="63.75" outlineLevel="0" r="32">
      <c r="A32" s="160" t="s">
        <v>860</v>
      </c>
      <c r="B32" s="161" t="s">
        <v>44</v>
      </c>
      <c r="C32" s="161" t="s">
        <v>855</v>
      </c>
      <c r="D32" s="161" t="s">
        <v>882</v>
      </c>
      <c r="E32" s="161" t="s">
        <v>851</v>
      </c>
      <c r="F32" s="162" t="n">
        <v>67390</v>
      </c>
      <c r="G32" s="164" t="str">
        <f aca="false" ca="false" dt2D="false" dtr="false" t="normal">CONCATENATE(C32, D32, E32)</f>
        <v>01038030027242</v>
      </c>
    </row>
    <row ht="51" outlineLevel="0" r="33">
      <c r="A33" s="160" t="s">
        <v>862</v>
      </c>
      <c r="B33" s="161" t="s">
        <v>44</v>
      </c>
      <c r="C33" s="161" t="s">
        <v>855</v>
      </c>
      <c r="D33" s="161" t="s">
        <v>882</v>
      </c>
      <c r="E33" s="161" t="s">
        <v>505</v>
      </c>
      <c r="F33" s="162" t="n">
        <v>67390</v>
      </c>
      <c r="G33" s="164" t="str">
        <f aca="false" ca="false" dt2D="false" dtr="false" t="normal">CONCATENATE(C33, D33, E33)</f>
        <v>01038030027242100</v>
      </c>
    </row>
    <row ht="25.5" outlineLevel="0" r="34">
      <c r="A34" s="160" t="s">
        <v>863</v>
      </c>
      <c r="B34" s="161" t="s">
        <v>44</v>
      </c>
      <c r="C34" s="161" t="s">
        <v>855</v>
      </c>
      <c r="D34" s="161" t="s">
        <v>882</v>
      </c>
      <c r="E34" s="161" t="s">
        <v>559</v>
      </c>
      <c r="F34" s="162" t="n">
        <v>67390</v>
      </c>
      <c r="G34" s="164" t="str">
        <f aca="false" ca="false" dt2D="false" dtr="false" t="normal">CONCATENATE(C34, D34, E34)</f>
        <v>01038030027242120</v>
      </c>
    </row>
    <row ht="25.5" outlineLevel="0" r="35">
      <c r="A35" s="160" t="s">
        <v>864</v>
      </c>
      <c r="B35" s="161" t="s">
        <v>44</v>
      </c>
      <c r="C35" s="161" t="s">
        <v>855</v>
      </c>
      <c r="D35" s="161" t="s">
        <v>882</v>
      </c>
      <c r="E35" s="161" t="s">
        <v>865</v>
      </c>
      <c r="F35" s="162" t="n">
        <v>51760</v>
      </c>
      <c r="G35" s="164" t="str">
        <f aca="false" ca="false" dt2D="false" dtr="false" t="normal">CONCATENATE(C35, D35, E35)</f>
        <v>01038030027242121</v>
      </c>
    </row>
    <row ht="38.25" outlineLevel="0" r="36">
      <c r="A36" s="160" t="s">
        <v>866</v>
      </c>
      <c r="B36" s="161" t="s">
        <v>44</v>
      </c>
      <c r="C36" s="161" t="s">
        <v>855</v>
      </c>
      <c r="D36" s="161" t="s">
        <v>882</v>
      </c>
      <c r="E36" s="161" t="s">
        <v>867</v>
      </c>
      <c r="F36" s="162" t="n">
        <v>15630</v>
      </c>
      <c r="G36" s="164" t="str">
        <f aca="false" ca="false" dt2D="false" dtr="false" t="normal">CONCATENATE(C36, D36, E36)</f>
        <v>01038030027242129</v>
      </c>
    </row>
    <row ht="51" outlineLevel="0" r="37">
      <c r="A37" s="160" t="s">
        <v>880</v>
      </c>
      <c r="B37" s="161" t="s">
        <v>44</v>
      </c>
      <c r="C37" s="161" t="s">
        <v>855</v>
      </c>
      <c r="D37" s="161" t="s">
        <v>883</v>
      </c>
      <c r="E37" s="161" t="s">
        <v>851</v>
      </c>
      <c r="F37" s="162" t="n">
        <v>3278669.62</v>
      </c>
      <c r="G37" s="164" t="str">
        <f aca="false" ca="false" dt2D="false" dtr="false" t="normal">CONCATENATE(C37, D37, E37)</f>
        <v>01038030060000</v>
      </c>
    </row>
    <row ht="51" outlineLevel="0" r="38">
      <c r="A38" s="160" t="s">
        <v>862</v>
      </c>
      <c r="B38" s="161" t="s">
        <v>44</v>
      </c>
      <c r="C38" s="161" t="s">
        <v>855</v>
      </c>
      <c r="D38" s="161" t="s">
        <v>883</v>
      </c>
      <c r="E38" s="161" t="s">
        <v>505</v>
      </c>
      <c r="F38" s="162" t="n">
        <v>3278669.62</v>
      </c>
      <c r="G38" s="164" t="str">
        <f aca="false" ca="false" dt2D="false" dtr="false" t="normal">CONCATENATE(C38, D38, E38)</f>
        <v>01038030060000100</v>
      </c>
    </row>
    <row ht="25.5" outlineLevel="0" r="39">
      <c r="A39" s="160" t="s">
        <v>863</v>
      </c>
      <c r="B39" s="161" t="s">
        <v>44</v>
      </c>
      <c r="C39" s="161" t="s">
        <v>855</v>
      </c>
      <c r="D39" s="161" t="s">
        <v>883</v>
      </c>
      <c r="E39" s="161" t="s">
        <v>559</v>
      </c>
      <c r="F39" s="162" t="n">
        <v>3278669.62</v>
      </c>
      <c r="G39" s="164" t="str">
        <f aca="false" ca="false" dt2D="false" dtr="false" t="normal">CONCATENATE(C39, D39, E39)</f>
        <v>01038030060000120</v>
      </c>
    </row>
    <row ht="25.5" outlineLevel="0" r="40">
      <c r="A40" s="160" t="s">
        <v>864</v>
      </c>
      <c r="B40" s="161" t="s">
        <v>44</v>
      </c>
      <c r="C40" s="161" t="s">
        <v>855</v>
      </c>
      <c r="D40" s="161" t="s">
        <v>883</v>
      </c>
      <c r="E40" s="161" t="s">
        <v>865</v>
      </c>
      <c r="F40" s="162" t="n">
        <v>2273564.25</v>
      </c>
      <c r="G40" s="164" t="str">
        <f aca="false" ca="false" dt2D="false" dtr="false" t="normal">CONCATENATE(C40, D40, E40)</f>
        <v>01038030060000121</v>
      </c>
    </row>
    <row ht="38.25" outlineLevel="0" r="41">
      <c r="A41" s="160" t="s">
        <v>870</v>
      </c>
      <c r="B41" s="161" t="s">
        <v>44</v>
      </c>
      <c r="C41" s="161" t="s">
        <v>855</v>
      </c>
      <c r="D41" s="161" t="s">
        <v>883</v>
      </c>
      <c r="E41" s="161" t="s">
        <v>871</v>
      </c>
      <c r="F41" s="162" t="n">
        <v>56200</v>
      </c>
      <c r="G41" s="164" t="str">
        <f aca="false" ca="false" dt2D="false" dtr="false" t="normal">CONCATENATE(C41, D41, E41)</f>
        <v>01038030060000122</v>
      </c>
    </row>
    <row ht="25.5" outlineLevel="0" r="42">
      <c r="A42" s="160" t="s">
        <v>884</v>
      </c>
      <c r="B42" s="161" t="s">
        <v>44</v>
      </c>
      <c r="C42" s="161" t="s">
        <v>855</v>
      </c>
      <c r="D42" s="161" t="s">
        <v>883</v>
      </c>
      <c r="E42" s="161" t="s">
        <v>885</v>
      </c>
      <c r="F42" s="162" t="n">
        <v>264000</v>
      </c>
      <c r="G42" s="164" t="str">
        <f aca="false" ca="false" dt2D="false" dtr="false" t="normal">CONCATENATE(C42, D42, E42)</f>
        <v>01038030060000123</v>
      </c>
    </row>
    <row ht="38.25" outlineLevel="0" r="43">
      <c r="A43" s="160" t="s">
        <v>866</v>
      </c>
      <c r="B43" s="161" t="s">
        <v>44</v>
      </c>
      <c r="C43" s="161" t="s">
        <v>855</v>
      </c>
      <c r="D43" s="161" t="s">
        <v>883</v>
      </c>
      <c r="E43" s="161" t="s">
        <v>867</v>
      </c>
      <c r="F43" s="162" t="n">
        <v>684905.37</v>
      </c>
      <c r="G43" s="164" t="str">
        <f aca="false" ca="false" dt2D="false" dtr="false" t="normal">CONCATENATE(C43, D43, E43)</f>
        <v>01038030060000129</v>
      </c>
    </row>
    <row ht="51" outlineLevel="0" r="44">
      <c r="A44" s="160" t="s">
        <v>886</v>
      </c>
      <c r="B44" s="161" t="s">
        <v>44</v>
      </c>
      <c r="C44" s="161" t="s">
        <v>855</v>
      </c>
      <c r="D44" s="161" t="s">
        <v>887</v>
      </c>
      <c r="E44" s="161" t="s">
        <v>851</v>
      </c>
      <c r="F44" s="162" t="n">
        <v>50000</v>
      </c>
      <c r="G44" s="164" t="str">
        <f aca="false" ca="false" dt2D="false" dtr="false" t="normal">CONCATENATE(C44, D44, E44)</f>
        <v>01038030067000</v>
      </c>
    </row>
    <row ht="51" outlineLevel="0" r="45">
      <c r="A45" s="160" t="s">
        <v>862</v>
      </c>
      <c r="B45" s="161" t="s">
        <v>44</v>
      </c>
      <c r="C45" s="161" t="s">
        <v>855</v>
      </c>
      <c r="D45" s="161" t="s">
        <v>887</v>
      </c>
      <c r="E45" s="161" t="s">
        <v>505</v>
      </c>
      <c r="F45" s="162" t="n">
        <v>50000</v>
      </c>
      <c r="G45" s="164" t="str">
        <f aca="false" ca="false" dt2D="false" dtr="false" t="normal">CONCATENATE(C45, D45, E45)</f>
        <v>01038030067000100</v>
      </c>
    </row>
    <row ht="25.5" outlineLevel="0" r="46">
      <c r="A46" s="160" t="s">
        <v>863</v>
      </c>
      <c r="B46" s="161" t="s">
        <v>44</v>
      </c>
      <c r="C46" s="161" t="s">
        <v>855</v>
      </c>
      <c r="D46" s="161" t="s">
        <v>887</v>
      </c>
      <c r="E46" s="161" t="s">
        <v>559</v>
      </c>
      <c r="F46" s="162" t="n">
        <v>50000</v>
      </c>
      <c r="G46" s="164" t="str">
        <f aca="false" ca="false" dt2D="false" dtr="false" t="normal">CONCATENATE(C46, D46, E46)</f>
        <v>01038030067000120</v>
      </c>
    </row>
    <row ht="38.25" outlineLevel="0" r="47">
      <c r="A47" s="160" t="s">
        <v>870</v>
      </c>
      <c r="B47" s="161" t="s">
        <v>44</v>
      </c>
      <c r="C47" s="161" t="s">
        <v>855</v>
      </c>
      <c r="D47" s="161" t="s">
        <v>887</v>
      </c>
      <c r="E47" s="161" t="s">
        <v>871</v>
      </c>
      <c r="F47" s="162" t="n">
        <v>50000</v>
      </c>
      <c r="G47" s="164" t="str">
        <f aca="false" ca="false" dt2D="false" dtr="false" t="normal">CONCATENATE(C47, D47, E47)</f>
        <v>01038030067000122</v>
      </c>
    </row>
    <row outlineLevel="0" r="48">
      <c r="A48" s="160" t="s">
        <v>888</v>
      </c>
      <c r="B48" s="161" t="s">
        <v>675</v>
      </c>
      <c r="C48" s="161" t="s">
        <v>851</v>
      </c>
      <c r="D48" s="161" t="s">
        <v>851</v>
      </c>
      <c r="E48" s="161" t="s">
        <v>851</v>
      </c>
      <c r="F48" s="162" t="n">
        <v>2545762</v>
      </c>
      <c r="G48" s="164" t="str">
        <f aca="false" ca="false" dt2D="false" dtr="false" t="normal">CONCATENATE(C48, D48, E48)</f>
        <v/>
      </c>
    </row>
    <row outlineLevel="0" r="49">
      <c r="A49" s="160" t="s">
        <v>852</v>
      </c>
      <c r="B49" s="161" t="s">
        <v>675</v>
      </c>
      <c r="C49" s="161" t="s">
        <v>853</v>
      </c>
      <c r="D49" s="161" t="s">
        <v>851</v>
      </c>
      <c r="E49" s="161" t="s">
        <v>851</v>
      </c>
      <c r="F49" s="162" t="n">
        <v>2545762</v>
      </c>
      <c r="G49" s="164" t="str">
        <f aca="false" ca="false" dt2D="false" dtr="false" t="normal">CONCATENATE(C49, D49, E49)</f>
        <v>0100</v>
      </c>
    </row>
    <row ht="38.25" outlineLevel="0" r="50">
      <c r="A50" s="160" t="s">
        <v>889</v>
      </c>
      <c r="B50" s="161" t="s">
        <v>675</v>
      </c>
      <c r="C50" s="161" t="s">
        <v>890</v>
      </c>
      <c r="D50" s="161" t="s">
        <v>851</v>
      </c>
      <c r="E50" s="161" t="s">
        <v>851</v>
      </c>
      <c r="F50" s="162" t="n">
        <v>2545762</v>
      </c>
      <c r="G50" s="164" t="str">
        <f aca="false" ca="false" dt2D="false" dtr="false" t="normal">CONCATENATE(C50, D50, E50)</f>
        <v>0106</v>
      </c>
    </row>
    <row ht="25.5" outlineLevel="0" r="51">
      <c r="A51" s="160" t="s">
        <v>856</v>
      </c>
      <c r="B51" s="161" t="s">
        <v>675</v>
      </c>
      <c r="C51" s="161" t="s">
        <v>890</v>
      </c>
      <c r="D51" s="161" t="s">
        <v>857</v>
      </c>
      <c r="E51" s="161" t="s">
        <v>851</v>
      </c>
      <c r="F51" s="162" t="n">
        <v>2545762</v>
      </c>
      <c r="G51" s="164" t="str">
        <f aca="false" ca="false" dt2D="false" dtr="false" t="normal">CONCATENATE(C51, D51, E51)</f>
        <v>01068000000000</v>
      </c>
    </row>
    <row ht="38.25" outlineLevel="0" r="52">
      <c r="A52" s="160" t="s">
        <v>858</v>
      </c>
      <c r="B52" s="161" t="s">
        <v>675</v>
      </c>
      <c r="C52" s="161" t="s">
        <v>890</v>
      </c>
      <c r="D52" s="161" t="s">
        <v>859</v>
      </c>
      <c r="E52" s="161" t="s">
        <v>851</v>
      </c>
      <c r="F52" s="162" t="n">
        <v>1075806</v>
      </c>
      <c r="G52" s="164" t="str">
        <f aca="false" ca="false" dt2D="false" dtr="false" t="normal">CONCATENATE(C52, D52, E52)</f>
        <v>01068020000000</v>
      </c>
    </row>
    <row customHeight="true" ht="25.5" outlineLevel="0" r="53">
      <c r="A53" s="160" t="s">
        <v>860</v>
      </c>
      <c r="B53" s="161" t="s">
        <v>675</v>
      </c>
      <c r="C53" s="161" t="s">
        <v>890</v>
      </c>
      <c r="D53" s="161" t="s">
        <v>861</v>
      </c>
      <c r="E53" s="161" t="s">
        <v>851</v>
      </c>
      <c r="F53" s="162" t="n">
        <v>39630</v>
      </c>
      <c r="G53" s="164" t="str">
        <f aca="false" ca="false" dt2D="false" dtr="false" t="normal">CONCATENATE(C53, D53, E53)</f>
        <v>01068020027242</v>
      </c>
    </row>
    <row ht="51" outlineLevel="0" r="54">
      <c r="A54" s="160" t="s">
        <v>862</v>
      </c>
      <c r="B54" s="161" t="s">
        <v>675</v>
      </c>
      <c r="C54" s="161" t="s">
        <v>890</v>
      </c>
      <c r="D54" s="161" t="s">
        <v>861</v>
      </c>
      <c r="E54" s="161" t="s">
        <v>505</v>
      </c>
      <c r="F54" s="162" t="n">
        <v>39630</v>
      </c>
      <c r="G54" s="164" t="str">
        <f aca="false" ca="false" dt2D="false" dtr="false" t="normal">CONCATENATE(C54, D54, E54)</f>
        <v>01068020027242100</v>
      </c>
    </row>
    <row ht="25.5" outlineLevel="0" r="55">
      <c r="A55" s="160" t="s">
        <v>863</v>
      </c>
      <c r="B55" s="161" t="s">
        <v>675</v>
      </c>
      <c r="C55" s="161" t="s">
        <v>890</v>
      </c>
      <c r="D55" s="161" t="s">
        <v>861</v>
      </c>
      <c r="E55" s="161" t="s">
        <v>559</v>
      </c>
      <c r="F55" s="162" t="n">
        <v>39630</v>
      </c>
      <c r="G55" s="164" t="str">
        <f aca="false" ca="false" dt2D="false" dtr="false" t="normal">CONCATENATE(C55, D55, E55)</f>
        <v>01068020027242120</v>
      </c>
    </row>
    <row ht="25.5" outlineLevel="0" r="56">
      <c r="A56" s="160" t="s">
        <v>864</v>
      </c>
      <c r="B56" s="161" t="s">
        <v>675</v>
      </c>
      <c r="C56" s="161" t="s">
        <v>890</v>
      </c>
      <c r="D56" s="161" t="s">
        <v>861</v>
      </c>
      <c r="E56" s="161" t="s">
        <v>865</v>
      </c>
      <c r="F56" s="162" t="n">
        <v>30438</v>
      </c>
      <c r="G56" s="164" t="str">
        <f aca="false" ca="false" dt2D="false" dtr="false" t="normal">CONCATENATE(C56, D56, E56)</f>
        <v>01068020027242121</v>
      </c>
    </row>
    <row ht="38.25" outlineLevel="0" r="57">
      <c r="A57" s="160" t="s">
        <v>866</v>
      </c>
      <c r="B57" s="161" t="s">
        <v>675</v>
      </c>
      <c r="C57" s="161" t="s">
        <v>890</v>
      </c>
      <c r="D57" s="161" t="s">
        <v>861</v>
      </c>
      <c r="E57" s="161" t="s">
        <v>867</v>
      </c>
      <c r="F57" s="162" t="n">
        <v>9192</v>
      </c>
      <c r="G57" s="164" t="str">
        <f aca="false" ca="false" dt2D="false" dtr="false" t="normal">CONCATENATE(C57, D57, E57)</f>
        <v>01068020027242129</v>
      </c>
    </row>
    <row customHeight="true" ht="23.25" outlineLevel="0" r="58">
      <c r="A58" s="160" t="s">
        <v>868</v>
      </c>
      <c r="B58" s="161" t="s">
        <v>675</v>
      </c>
      <c r="C58" s="161" t="s">
        <v>890</v>
      </c>
      <c r="D58" s="161" t="s">
        <v>869</v>
      </c>
      <c r="E58" s="161" t="s">
        <v>851</v>
      </c>
      <c r="F58" s="162" t="n">
        <v>996176</v>
      </c>
      <c r="G58" s="164" t="str">
        <f aca="false" ca="false" dt2D="false" dtr="false" t="normal">CONCATENATE(C58, D58, E58)</f>
        <v>01068020060000</v>
      </c>
    </row>
    <row ht="51" outlineLevel="0" r="59">
      <c r="A59" s="160" t="s">
        <v>862</v>
      </c>
      <c r="B59" s="161" t="s">
        <v>675</v>
      </c>
      <c r="C59" s="161" t="s">
        <v>890</v>
      </c>
      <c r="D59" s="161" t="s">
        <v>869</v>
      </c>
      <c r="E59" s="161" t="s">
        <v>505</v>
      </c>
      <c r="F59" s="162" t="n">
        <v>937424</v>
      </c>
      <c r="G59" s="164" t="str">
        <f aca="false" ca="false" dt2D="false" dtr="false" t="normal">CONCATENATE(C59, D59, E59)</f>
        <v>01068020060000100</v>
      </c>
    </row>
    <row ht="25.5" outlineLevel="0" r="60">
      <c r="A60" s="160" t="s">
        <v>863</v>
      </c>
      <c r="B60" s="161" t="s">
        <v>675</v>
      </c>
      <c r="C60" s="161" t="s">
        <v>890</v>
      </c>
      <c r="D60" s="161" t="s">
        <v>869</v>
      </c>
      <c r="E60" s="161" t="s">
        <v>559</v>
      </c>
      <c r="F60" s="162" t="n">
        <v>937424</v>
      </c>
      <c r="G60" s="164" t="str">
        <f aca="false" ca="false" dt2D="false" dtr="false" t="normal">CONCATENATE(C60, D60, E60)</f>
        <v>01068020060000120</v>
      </c>
    </row>
    <row ht="25.5" outlineLevel="0" r="61">
      <c r="A61" s="160" t="s">
        <v>864</v>
      </c>
      <c r="B61" s="161" t="s">
        <v>675</v>
      </c>
      <c r="C61" s="161" t="s">
        <v>890</v>
      </c>
      <c r="D61" s="161" t="s">
        <v>869</v>
      </c>
      <c r="E61" s="161" t="s">
        <v>865</v>
      </c>
      <c r="F61" s="162" t="n">
        <v>707545</v>
      </c>
      <c r="G61" s="164" t="str">
        <f aca="false" ca="false" dt2D="false" dtr="false" t="normal">CONCATENATE(C61, D61, E61)</f>
        <v>01068020060000121</v>
      </c>
    </row>
    <row ht="38.25" outlineLevel="0" r="62">
      <c r="A62" s="160" t="s">
        <v>870</v>
      </c>
      <c r="B62" s="161" t="s">
        <v>675</v>
      </c>
      <c r="C62" s="161" t="s">
        <v>890</v>
      </c>
      <c r="D62" s="161" t="s">
        <v>869</v>
      </c>
      <c r="E62" s="161" t="s">
        <v>871</v>
      </c>
      <c r="F62" s="162" t="n">
        <v>16200</v>
      </c>
      <c r="G62" s="164" t="str">
        <f aca="false" ca="false" dt2D="false" dtr="false" t="normal">CONCATENATE(C62, D62, E62)</f>
        <v>01068020060000122</v>
      </c>
    </row>
    <row ht="38.25" outlineLevel="0" r="63">
      <c r="A63" s="160" t="s">
        <v>866</v>
      </c>
      <c r="B63" s="161" t="s">
        <v>675</v>
      </c>
      <c r="C63" s="161" t="s">
        <v>890</v>
      </c>
      <c r="D63" s="161" t="s">
        <v>869</v>
      </c>
      <c r="E63" s="161" t="s">
        <v>867</v>
      </c>
      <c r="F63" s="162" t="n">
        <v>213679</v>
      </c>
      <c r="G63" s="164" t="str">
        <f aca="false" ca="false" dt2D="false" dtr="false" t="normal">CONCATENATE(C63, D63, E63)</f>
        <v>01068020060000129</v>
      </c>
    </row>
    <row ht="25.5" outlineLevel="0" r="64">
      <c r="A64" s="160" t="s">
        <v>872</v>
      </c>
      <c r="B64" s="161" t="s">
        <v>675</v>
      </c>
      <c r="C64" s="161" t="s">
        <v>890</v>
      </c>
      <c r="D64" s="161" t="s">
        <v>869</v>
      </c>
      <c r="E64" s="161" t="s">
        <v>873</v>
      </c>
      <c r="F64" s="162" t="n">
        <v>58752</v>
      </c>
      <c r="G64" s="164" t="str">
        <f aca="false" ca="false" dt2D="false" dtr="false" t="normal">CONCATENATE(C64, D64, E64)</f>
        <v>01068020060000200</v>
      </c>
    </row>
    <row ht="25.5" outlineLevel="0" r="65">
      <c r="A65" s="160" t="s">
        <v>874</v>
      </c>
      <c r="B65" s="161" t="s">
        <v>675</v>
      </c>
      <c r="C65" s="161" t="s">
        <v>890</v>
      </c>
      <c r="D65" s="161" t="s">
        <v>869</v>
      </c>
      <c r="E65" s="161" t="s">
        <v>875</v>
      </c>
      <c r="F65" s="162" t="n">
        <v>58752</v>
      </c>
      <c r="G65" s="164" t="str">
        <f aca="false" ca="false" dt2D="false" dtr="false" t="normal">CONCATENATE(C65, D65, E65)</f>
        <v>01068020060000240</v>
      </c>
    </row>
    <row outlineLevel="0" r="66">
      <c r="A66" s="160" t="s">
        <v>876</v>
      </c>
      <c r="B66" s="161" t="s">
        <v>675</v>
      </c>
      <c r="C66" s="161" t="s">
        <v>890</v>
      </c>
      <c r="D66" s="161" t="s">
        <v>869</v>
      </c>
      <c r="E66" s="161" t="s">
        <v>877</v>
      </c>
      <c r="F66" s="162" t="n">
        <v>58752</v>
      </c>
      <c r="G66" s="164" t="str">
        <f aca="false" ca="false" dt2D="false" dtr="false" t="normal">CONCATENATE(C66, D66, E66)</f>
        <v>01068020060000244</v>
      </c>
    </row>
    <row ht="51" outlineLevel="0" r="67">
      <c r="A67" s="160" t="s">
        <v>878</v>
      </c>
      <c r="B67" s="161" t="s">
        <v>675</v>
      </c>
      <c r="C67" s="161" t="s">
        <v>890</v>
      </c>
      <c r="D67" s="161" t="s">
        <v>879</v>
      </c>
      <c r="E67" s="161" t="s">
        <v>851</v>
      </c>
      <c r="F67" s="162" t="n">
        <v>40000</v>
      </c>
      <c r="G67" s="164" t="str">
        <f aca="false" ca="false" dt2D="false" dtr="false" t="normal">CONCATENATE(C67, D67, E67)</f>
        <v>01068020067000</v>
      </c>
    </row>
    <row ht="51" outlineLevel="0" r="68">
      <c r="A68" s="160" t="s">
        <v>862</v>
      </c>
      <c r="B68" s="161" t="s">
        <v>675</v>
      </c>
      <c r="C68" s="161" t="s">
        <v>890</v>
      </c>
      <c r="D68" s="161" t="s">
        <v>879</v>
      </c>
      <c r="E68" s="161" t="s">
        <v>505</v>
      </c>
      <c r="F68" s="162" t="n">
        <v>40000</v>
      </c>
      <c r="G68" s="164" t="str">
        <f aca="false" ca="false" dt2D="false" dtr="false" t="normal">CONCATENATE(C68, D68, E68)</f>
        <v>01068020067000100</v>
      </c>
    </row>
    <row ht="25.5" outlineLevel="0" r="69">
      <c r="A69" s="160" t="s">
        <v>863</v>
      </c>
      <c r="B69" s="161" t="s">
        <v>675</v>
      </c>
      <c r="C69" s="161" t="s">
        <v>890</v>
      </c>
      <c r="D69" s="161" t="s">
        <v>879</v>
      </c>
      <c r="E69" s="161" t="s">
        <v>559</v>
      </c>
      <c r="F69" s="162" t="n">
        <v>40000</v>
      </c>
      <c r="G69" s="164" t="str">
        <f aca="false" ca="false" dt2D="false" dtr="false" t="normal">CONCATENATE(C69, D69, E69)</f>
        <v>01068020067000120</v>
      </c>
    </row>
    <row ht="38.25" outlineLevel="0" r="70">
      <c r="A70" s="160" t="s">
        <v>870</v>
      </c>
      <c r="B70" s="161" t="s">
        <v>675</v>
      </c>
      <c r="C70" s="161" t="s">
        <v>890</v>
      </c>
      <c r="D70" s="161" t="s">
        <v>879</v>
      </c>
      <c r="E70" s="161" t="s">
        <v>871</v>
      </c>
      <c r="F70" s="162" t="n">
        <v>40000</v>
      </c>
      <c r="G70" s="164" t="str">
        <f aca="false" ca="false" dt2D="false" dtr="false" t="normal">CONCATENATE(C70, D70, E70)</f>
        <v>01068020067000122</v>
      </c>
    </row>
    <row ht="51" outlineLevel="0" r="71">
      <c r="A71" s="160" t="s">
        <v>891</v>
      </c>
      <c r="B71" s="161" t="s">
        <v>675</v>
      </c>
      <c r="C71" s="161" t="s">
        <v>890</v>
      </c>
      <c r="D71" s="161" t="s">
        <v>892</v>
      </c>
      <c r="E71" s="161" t="s">
        <v>851</v>
      </c>
      <c r="F71" s="162" t="n">
        <v>1469956</v>
      </c>
      <c r="G71" s="164" t="str">
        <f aca="false" ca="false" dt2D="false" dtr="false" t="normal">CONCATENATE(C71, D71, E71)</f>
        <v>01068040000000</v>
      </c>
    </row>
    <row ht="63.75" outlineLevel="0" r="72">
      <c r="A72" s="160" t="s">
        <v>860</v>
      </c>
      <c r="B72" s="161" t="s">
        <v>675</v>
      </c>
      <c r="C72" s="161" t="s">
        <v>890</v>
      </c>
      <c r="D72" s="161" t="s">
        <v>893</v>
      </c>
      <c r="E72" s="161" t="s">
        <v>851</v>
      </c>
      <c r="F72" s="162" t="n">
        <v>181510</v>
      </c>
      <c r="G72" s="164" t="str">
        <f aca="false" ca="false" dt2D="false" dtr="false" t="normal">CONCATENATE(C72, D72, E72)</f>
        <v>01068040027242</v>
      </c>
    </row>
    <row ht="51" outlineLevel="0" r="73">
      <c r="A73" s="160" t="s">
        <v>862</v>
      </c>
      <c r="B73" s="161" t="s">
        <v>675</v>
      </c>
      <c r="C73" s="161" t="s">
        <v>890</v>
      </c>
      <c r="D73" s="161" t="s">
        <v>893</v>
      </c>
      <c r="E73" s="161" t="s">
        <v>505</v>
      </c>
      <c r="F73" s="162" t="n">
        <v>181510</v>
      </c>
      <c r="G73" s="164" t="str">
        <f aca="false" ca="false" dt2D="false" dtr="false" t="normal">CONCATENATE(C73, D73, E73)</f>
        <v>01068040027242100</v>
      </c>
    </row>
    <row customHeight="true" ht="28.5" outlineLevel="0" r="74">
      <c r="A74" s="160" t="s">
        <v>863</v>
      </c>
      <c r="B74" s="161" t="s">
        <v>675</v>
      </c>
      <c r="C74" s="161" t="s">
        <v>890</v>
      </c>
      <c r="D74" s="161" t="s">
        <v>893</v>
      </c>
      <c r="E74" s="161" t="s">
        <v>559</v>
      </c>
      <c r="F74" s="162" t="n">
        <v>181510</v>
      </c>
      <c r="G74" s="164" t="str">
        <f aca="false" ca="false" dt2D="false" dtr="false" t="normal">CONCATENATE(C74, D74, E74)</f>
        <v>01068040027242120</v>
      </c>
    </row>
    <row ht="25.5" outlineLevel="0" r="75">
      <c r="A75" s="160" t="s">
        <v>864</v>
      </c>
      <c r="B75" s="161" t="s">
        <v>675</v>
      </c>
      <c r="C75" s="161" t="s">
        <v>890</v>
      </c>
      <c r="D75" s="161" t="s">
        <v>893</v>
      </c>
      <c r="E75" s="161" t="s">
        <v>865</v>
      </c>
      <c r="F75" s="162" t="n">
        <v>139409</v>
      </c>
      <c r="G75" s="164" t="str">
        <f aca="false" ca="false" dt2D="false" dtr="false" t="normal">CONCATENATE(C75, D75, E75)</f>
        <v>01068040027242121</v>
      </c>
    </row>
    <row customHeight="true" ht="29.25" outlineLevel="0" r="76">
      <c r="A76" s="160" t="s">
        <v>866</v>
      </c>
      <c r="B76" s="161" t="s">
        <v>675</v>
      </c>
      <c r="C76" s="161" t="s">
        <v>890</v>
      </c>
      <c r="D76" s="161" t="s">
        <v>893</v>
      </c>
      <c r="E76" s="161" t="s">
        <v>867</v>
      </c>
      <c r="F76" s="162" t="n">
        <v>42101</v>
      </c>
      <c r="G76" s="164" t="str">
        <f aca="false" ca="false" dt2D="false" dtr="false" t="normal">CONCATENATE(C76, D76, E76)</f>
        <v>01068040027242129</v>
      </c>
    </row>
    <row ht="51" outlineLevel="0" r="77">
      <c r="A77" s="160" t="s">
        <v>891</v>
      </c>
      <c r="B77" s="161" t="s">
        <v>675</v>
      </c>
      <c r="C77" s="161" t="s">
        <v>890</v>
      </c>
      <c r="D77" s="161" t="s">
        <v>894</v>
      </c>
      <c r="E77" s="161" t="s">
        <v>851</v>
      </c>
      <c r="F77" s="162" t="n">
        <v>1248446</v>
      </c>
      <c r="G77" s="164" t="str">
        <f aca="false" ca="false" dt2D="false" dtr="false" t="normal">CONCATENATE(C77, D77, E77)</f>
        <v>01068040060000</v>
      </c>
    </row>
    <row ht="51" outlineLevel="0" r="78">
      <c r="A78" s="160" t="s">
        <v>862</v>
      </c>
      <c r="B78" s="161" t="s">
        <v>675</v>
      </c>
      <c r="C78" s="161" t="s">
        <v>890</v>
      </c>
      <c r="D78" s="161" t="s">
        <v>894</v>
      </c>
      <c r="E78" s="161" t="s">
        <v>505</v>
      </c>
      <c r="F78" s="162" t="n">
        <v>1248446</v>
      </c>
      <c r="G78" s="164" t="str">
        <f aca="false" ca="false" dt2D="false" dtr="false" t="normal">CONCATENATE(C78, D78, E78)</f>
        <v>01068040060000100</v>
      </c>
    </row>
    <row ht="25.5" outlineLevel="0" r="79">
      <c r="A79" s="160" t="s">
        <v>863</v>
      </c>
      <c r="B79" s="161" t="s">
        <v>675</v>
      </c>
      <c r="C79" s="161" t="s">
        <v>890</v>
      </c>
      <c r="D79" s="161" t="s">
        <v>894</v>
      </c>
      <c r="E79" s="161" t="s">
        <v>559</v>
      </c>
      <c r="F79" s="162" t="n">
        <v>1248446</v>
      </c>
      <c r="G79" s="164" t="str">
        <f aca="false" ca="false" dt2D="false" dtr="false" t="normal">CONCATENATE(C79, D79, E79)</f>
        <v>01068040060000120</v>
      </c>
    </row>
    <row ht="25.5" outlineLevel="0" r="80">
      <c r="A80" s="160" t="s">
        <v>864</v>
      </c>
      <c r="B80" s="161" t="s">
        <v>675</v>
      </c>
      <c r="C80" s="161" t="s">
        <v>890</v>
      </c>
      <c r="D80" s="161" t="s">
        <v>894</v>
      </c>
      <c r="E80" s="161" t="s">
        <v>865</v>
      </c>
      <c r="F80" s="162" t="n">
        <v>946426</v>
      </c>
      <c r="G80" s="164" t="str">
        <f aca="false" ca="false" dt2D="false" dtr="false" t="normal">CONCATENATE(C80, D80, E80)</f>
        <v>01068040060000121</v>
      </c>
    </row>
    <row ht="38.25" outlineLevel="0" r="81">
      <c r="A81" s="160" t="s">
        <v>870</v>
      </c>
      <c r="B81" s="161" t="s">
        <v>675</v>
      </c>
      <c r="C81" s="161" t="s">
        <v>890</v>
      </c>
      <c r="D81" s="161" t="s">
        <v>894</v>
      </c>
      <c r="E81" s="161" t="s">
        <v>871</v>
      </c>
      <c r="F81" s="162" t="n">
        <v>16200</v>
      </c>
      <c r="G81" s="164" t="str">
        <f aca="false" ca="false" dt2D="false" dtr="false" t="normal">CONCATENATE(C81, D81, E81)</f>
        <v>01068040060000122</v>
      </c>
    </row>
    <row ht="38.25" outlineLevel="0" r="82">
      <c r="A82" s="160" t="s">
        <v>866</v>
      </c>
      <c r="B82" s="161" t="s">
        <v>675</v>
      </c>
      <c r="C82" s="161" t="s">
        <v>890</v>
      </c>
      <c r="D82" s="161" t="s">
        <v>894</v>
      </c>
      <c r="E82" s="161" t="s">
        <v>867</v>
      </c>
      <c r="F82" s="162" t="n">
        <v>285820</v>
      </c>
      <c r="G82" s="164" t="str">
        <f aca="false" ca="false" dt2D="false" dtr="false" t="normal">CONCATENATE(C82, D82, E82)</f>
        <v>01068040060000129</v>
      </c>
    </row>
    <row ht="63.75" outlineLevel="0" r="83">
      <c r="A83" s="160" t="s">
        <v>895</v>
      </c>
      <c r="B83" s="161" t="s">
        <v>675</v>
      </c>
      <c r="C83" s="161" t="s">
        <v>890</v>
      </c>
      <c r="D83" s="161" t="s">
        <v>896</v>
      </c>
      <c r="E83" s="161" t="s">
        <v>851</v>
      </c>
      <c r="F83" s="162" t="n">
        <v>40000</v>
      </c>
      <c r="G83" s="164" t="str">
        <f aca="false" ca="false" dt2D="false" dtr="false" t="normal">CONCATENATE(C83, D83, E83)</f>
        <v>01068040067000</v>
      </c>
    </row>
    <row ht="51" outlineLevel="0" r="84">
      <c r="A84" s="160" t="s">
        <v>862</v>
      </c>
      <c r="B84" s="161" t="s">
        <v>675</v>
      </c>
      <c r="C84" s="161" t="s">
        <v>890</v>
      </c>
      <c r="D84" s="161" t="s">
        <v>896</v>
      </c>
      <c r="E84" s="161" t="s">
        <v>505</v>
      </c>
      <c r="F84" s="162" t="n">
        <v>40000</v>
      </c>
      <c r="G84" s="164" t="str">
        <f aca="false" ca="false" dt2D="false" dtr="false" t="normal">CONCATENATE(C84, D84, E84)</f>
        <v>01068040067000100</v>
      </c>
    </row>
    <row ht="25.5" outlineLevel="0" r="85">
      <c r="A85" s="160" t="s">
        <v>863</v>
      </c>
      <c r="B85" s="161" t="s">
        <v>675</v>
      </c>
      <c r="C85" s="161" t="s">
        <v>890</v>
      </c>
      <c r="D85" s="161" t="s">
        <v>896</v>
      </c>
      <c r="E85" s="161" t="s">
        <v>559</v>
      </c>
      <c r="F85" s="162" t="n">
        <v>40000</v>
      </c>
      <c r="G85" s="164" t="str">
        <f aca="false" ca="false" dt2D="false" dtr="false" t="normal">CONCATENATE(C85, D85, E85)</f>
        <v>01068040067000120</v>
      </c>
    </row>
    <row ht="38.25" outlineLevel="0" r="86">
      <c r="A86" s="160" t="s">
        <v>870</v>
      </c>
      <c r="B86" s="161" t="s">
        <v>675</v>
      </c>
      <c r="C86" s="161" t="s">
        <v>890</v>
      </c>
      <c r="D86" s="161" t="s">
        <v>896</v>
      </c>
      <c r="E86" s="161" t="s">
        <v>871</v>
      </c>
      <c r="F86" s="162" t="n">
        <v>40000</v>
      </c>
      <c r="G86" s="164" t="str">
        <f aca="false" ca="false" dt2D="false" dtr="false" t="normal">CONCATENATE(C86, D86, E86)</f>
        <v>01068040067000122</v>
      </c>
    </row>
    <row outlineLevel="0" r="87">
      <c r="A87" s="160" t="s">
        <v>897</v>
      </c>
      <c r="B87" s="161" t="s">
        <v>55</v>
      </c>
      <c r="C87" s="161" t="s">
        <v>851</v>
      </c>
      <c r="D87" s="161" t="s">
        <v>851</v>
      </c>
      <c r="E87" s="161" t="s">
        <v>851</v>
      </c>
      <c r="F87" s="162" t="n">
        <v>433048718.87</v>
      </c>
      <c r="G87" s="164" t="str">
        <f aca="false" ca="false" dt2D="false" dtr="false" t="normal">CONCATENATE(C87, D87, E87)</f>
        <v/>
      </c>
    </row>
    <row outlineLevel="0" r="88">
      <c r="A88" s="160" t="s">
        <v>852</v>
      </c>
      <c r="B88" s="161" t="s">
        <v>55</v>
      </c>
      <c r="C88" s="161" t="s">
        <v>853</v>
      </c>
      <c r="D88" s="161" t="s">
        <v>851</v>
      </c>
      <c r="E88" s="161" t="s">
        <v>851</v>
      </c>
      <c r="F88" s="162" t="n">
        <v>81987892.86</v>
      </c>
      <c r="G88" s="164" t="str">
        <f aca="false" ca="false" dt2D="false" dtr="false" t="normal">CONCATENATE(C88, D88, E88)</f>
        <v>0100</v>
      </c>
    </row>
    <row ht="25.5" outlineLevel="0" r="89">
      <c r="A89" s="160" t="s">
        <v>898</v>
      </c>
      <c r="B89" s="161" t="s">
        <v>55</v>
      </c>
      <c r="C89" s="161" t="s">
        <v>899</v>
      </c>
      <c r="D89" s="161" t="s">
        <v>851</v>
      </c>
      <c r="E89" s="161" t="s">
        <v>851</v>
      </c>
      <c r="F89" s="162" t="n">
        <v>2200211</v>
      </c>
      <c r="G89" s="164" t="str">
        <f aca="false" ca="false" dt2D="false" dtr="false" t="normal">CONCATENATE(C89, D89, E89)</f>
        <v>0102</v>
      </c>
    </row>
    <row ht="25.5" outlineLevel="0" r="90">
      <c r="A90" s="160" t="s">
        <v>856</v>
      </c>
      <c r="B90" s="161" t="s">
        <v>55</v>
      </c>
      <c r="C90" s="161" t="s">
        <v>899</v>
      </c>
      <c r="D90" s="161" t="s">
        <v>857</v>
      </c>
      <c r="E90" s="161" t="s">
        <v>851</v>
      </c>
      <c r="F90" s="162" t="n">
        <v>2200211</v>
      </c>
      <c r="G90" s="164" t="str">
        <f aca="false" ca="false" dt2D="false" dtr="false" t="normal">CONCATENATE(C90, D90, E90)</f>
        <v>01028000000000</v>
      </c>
    </row>
    <row ht="38.25" outlineLevel="0" r="91">
      <c r="A91" s="160" t="s">
        <v>900</v>
      </c>
      <c r="B91" s="161" t="s">
        <v>55</v>
      </c>
      <c r="C91" s="161" t="s">
        <v>899</v>
      </c>
      <c r="D91" s="161" t="s">
        <v>901</v>
      </c>
      <c r="E91" s="161" t="s">
        <v>851</v>
      </c>
      <c r="F91" s="162" t="n">
        <v>2200211</v>
      </c>
      <c r="G91" s="164" t="str">
        <f aca="false" ca="false" dt2D="false" dtr="false" t="normal">CONCATENATE(C91, D91, E91)</f>
        <v>01028010000000</v>
      </c>
    </row>
    <row ht="63.75" outlineLevel="0" r="92">
      <c r="A92" s="160" t="s">
        <v>860</v>
      </c>
      <c r="B92" s="161" t="s">
        <v>55</v>
      </c>
      <c r="C92" s="161" t="s">
        <v>899</v>
      </c>
      <c r="D92" s="161" t="s">
        <v>902</v>
      </c>
      <c r="E92" s="161" t="s">
        <v>851</v>
      </c>
      <c r="F92" s="162" t="n">
        <v>80870</v>
      </c>
      <c r="G92" s="164" t="str">
        <f aca="false" ca="false" dt2D="false" dtr="false" t="normal">CONCATENATE(C92, D92, E92)</f>
        <v>01028010027242</v>
      </c>
    </row>
    <row ht="51" outlineLevel="0" r="93">
      <c r="A93" s="160" t="s">
        <v>862</v>
      </c>
      <c r="B93" s="161" t="s">
        <v>55</v>
      </c>
      <c r="C93" s="161" t="s">
        <v>899</v>
      </c>
      <c r="D93" s="161" t="s">
        <v>902</v>
      </c>
      <c r="E93" s="161" t="s">
        <v>505</v>
      </c>
      <c r="F93" s="162" t="n">
        <v>80870</v>
      </c>
      <c r="G93" s="164" t="str">
        <f aca="false" ca="false" dt2D="false" dtr="false" t="normal">CONCATENATE(C93, D93, E93)</f>
        <v>01028010027242100</v>
      </c>
    </row>
    <row ht="25.5" outlineLevel="0" r="94">
      <c r="A94" s="160" t="s">
        <v>863</v>
      </c>
      <c r="B94" s="161" t="s">
        <v>55</v>
      </c>
      <c r="C94" s="161" t="s">
        <v>899</v>
      </c>
      <c r="D94" s="161" t="s">
        <v>902</v>
      </c>
      <c r="E94" s="161" t="s">
        <v>559</v>
      </c>
      <c r="F94" s="162" t="n">
        <v>80870</v>
      </c>
      <c r="G94" s="164" t="str">
        <f aca="false" ca="false" dt2D="false" dtr="false" t="normal">CONCATENATE(C94, D94, E94)</f>
        <v>01028010027242120</v>
      </c>
    </row>
    <row ht="25.5" outlineLevel="0" r="95">
      <c r="A95" s="160" t="s">
        <v>864</v>
      </c>
      <c r="B95" s="161" t="s">
        <v>55</v>
      </c>
      <c r="C95" s="161" t="s">
        <v>899</v>
      </c>
      <c r="D95" s="161" t="s">
        <v>902</v>
      </c>
      <c r="E95" s="161" t="s">
        <v>865</v>
      </c>
      <c r="F95" s="162" t="n">
        <v>80844</v>
      </c>
      <c r="G95" s="164" t="str">
        <f aca="false" ca="false" dt2D="false" dtr="false" t="normal">CONCATENATE(C95, D95, E95)</f>
        <v>01028010027242121</v>
      </c>
    </row>
    <row ht="38.25" outlineLevel="0" r="96">
      <c r="A96" s="160" t="s">
        <v>866</v>
      </c>
      <c r="B96" s="161" t="s">
        <v>55</v>
      </c>
      <c r="C96" s="161" t="s">
        <v>899</v>
      </c>
      <c r="D96" s="161" t="s">
        <v>902</v>
      </c>
      <c r="E96" s="161" t="s">
        <v>867</v>
      </c>
      <c r="F96" s="162" t="n">
        <v>26</v>
      </c>
      <c r="G96" s="164" t="str">
        <f aca="false" ca="false" dt2D="false" dtr="false" t="normal">CONCATENATE(C96, D96, E96)</f>
        <v>01028010027242129</v>
      </c>
    </row>
    <row ht="38.25" outlineLevel="0" r="97">
      <c r="A97" s="160" t="s">
        <v>900</v>
      </c>
      <c r="B97" s="161" t="s">
        <v>55</v>
      </c>
      <c r="C97" s="161" t="s">
        <v>899</v>
      </c>
      <c r="D97" s="161" t="s">
        <v>903</v>
      </c>
      <c r="E97" s="161" t="s">
        <v>851</v>
      </c>
      <c r="F97" s="162" t="n">
        <v>2119341</v>
      </c>
      <c r="G97" s="164" t="str">
        <f aca="false" ca="false" dt2D="false" dtr="false" t="normal">CONCATENATE(C97, D97, E97)</f>
        <v>01028010060000</v>
      </c>
    </row>
    <row ht="51" outlineLevel="0" r="98">
      <c r="A98" s="160" t="s">
        <v>862</v>
      </c>
      <c r="B98" s="161" t="s">
        <v>55</v>
      </c>
      <c r="C98" s="161" t="s">
        <v>899</v>
      </c>
      <c r="D98" s="161" t="s">
        <v>903</v>
      </c>
      <c r="E98" s="161" t="s">
        <v>505</v>
      </c>
      <c r="F98" s="162" t="n">
        <v>2119341</v>
      </c>
      <c r="G98" s="164" t="str">
        <f aca="false" ca="false" dt2D="false" dtr="false" t="normal">CONCATENATE(C98, D98, E98)</f>
        <v>01028010060000100</v>
      </c>
    </row>
    <row ht="25.5" outlineLevel="0" r="99">
      <c r="A99" s="160" t="s">
        <v>863</v>
      </c>
      <c r="B99" s="161" t="s">
        <v>55</v>
      </c>
      <c r="C99" s="161" t="s">
        <v>899</v>
      </c>
      <c r="D99" s="161" t="s">
        <v>903</v>
      </c>
      <c r="E99" s="161" t="s">
        <v>559</v>
      </c>
      <c r="F99" s="162" t="n">
        <v>2119341</v>
      </c>
      <c r="G99" s="164" t="str">
        <f aca="false" ca="false" dt2D="false" dtr="false" t="normal">CONCATENATE(C99, D99, E99)</f>
        <v>01028010060000120</v>
      </c>
    </row>
    <row ht="25.5" outlineLevel="0" r="100">
      <c r="A100" s="160" t="s">
        <v>864</v>
      </c>
      <c r="B100" s="161" t="s">
        <v>55</v>
      </c>
      <c r="C100" s="161" t="s">
        <v>899</v>
      </c>
      <c r="D100" s="161" t="s">
        <v>903</v>
      </c>
      <c r="E100" s="161" t="s">
        <v>865</v>
      </c>
      <c r="F100" s="162" t="n">
        <v>1580237</v>
      </c>
      <c r="G100" s="164" t="str">
        <f aca="false" ca="false" dt2D="false" dtr="false" t="normal">CONCATENATE(C100, D100, E100)</f>
        <v>01028010060000121</v>
      </c>
    </row>
    <row ht="38.25" outlineLevel="0" r="101">
      <c r="A101" s="160" t="s">
        <v>870</v>
      </c>
      <c r="B101" s="161" t="s">
        <v>55</v>
      </c>
      <c r="C101" s="161" t="s">
        <v>899</v>
      </c>
      <c r="D101" s="161" t="s">
        <v>903</v>
      </c>
      <c r="E101" s="161" t="s">
        <v>871</v>
      </c>
      <c r="F101" s="162" t="n">
        <v>70000</v>
      </c>
      <c r="G101" s="164" t="str">
        <f aca="false" ca="false" dt2D="false" dtr="false" t="normal">CONCATENATE(C101, D101, E101)</f>
        <v>01028010060000122</v>
      </c>
    </row>
    <row ht="38.25" outlineLevel="0" r="102">
      <c r="A102" s="160" t="s">
        <v>866</v>
      </c>
      <c r="B102" s="161" t="s">
        <v>55</v>
      </c>
      <c r="C102" s="161" t="s">
        <v>899</v>
      </c>
      <c r="D102" s="161" t="s">
        <v>903</v>
      </c>
      <c r="E102" s="161" t="s">
        <v>867</v>
      </c>
      <c r="F102" s="162" t="n">
        <v>469104</v>
      </c>
      <c r="G102" s="164" t="str">
        <f aca="false" ca="false" dt2D="false" dtr="false" t="normal">CONCATENATE(C102, D102, E102)</f>
        <v>01028010060000129</v>
      </c>
    </row>
    <row ht="38.25" outlineLevel="0" r="103">
      <c r="A103" s="160" t="s">
        <v>904</v>
      </c>
      <c r="B103" s="161" t="s">
        <v>55</v>
      </c>
      <c r="C103" s="161" t="s">
        <v>905</v>
      </c>
      <c r="D103" s="161" t="s">
        <v>851</v>
      </c>
      <c r="E103" s="161" t="s">
        <v>851</v>
      </c>
      <c r="F103" s="162" t="n">
        <v>78829251.86</v>
      </c>
      <c r="G103" s="164" t="str">
        <f aca="false" ca="false" dt2D="false" dtr="false" t="normal">CONCATENATE(C103, D103, E103)</f>
        <v>0104</v>
      </c>
    </row>
    <row ht="25.5" outlineLevel="0" r="104">
      <c r="A104" s="160" t="s">
        <v>856</v>
      </c>
      <c r="B104" s="161" t="s">
        <v>55</v>
      </c>
      <c r="C104" s="161" t="s">
        <v>905</v>
      </c>
      <c r="D104" s="161" t="s">
        <v>857</v>
      </c>
      <c r="E104" s="161" t="s">
        <v>851</v>
      </c>
      <c r="F104" s="162" t="n">
        <v>78666652.37</v>
      </c>
      <c r="G104" s="164" t="str">
        <f aca="false" ca="false" dt2D="false" dtr="false" t="normal">CONCATENATE(C104, D104, E104)</f>
        <v>01048000000000</v>
      </c>
    </row>
    <row ht="38.25" outlineLevel="0" r="105">
      <c r="A105" s="160" t="s">
        <v>858</v>
      </c>
      <c r="B105" s="161" t="s">
        <v>55</v>
      </c>
      <c r="C105" s="161" t="s">
        <v>905</v>
      </c>
      <c r="D105" s="161" t="s">
        <v>859</v>
      </c>
      <c r="E105" s="161" t="s">
        <v>851</v>
      </c>
      <c r="F105" s="162" t="n">
        <v>78666652.37</v>
      </c>
      <c r="G105" s="164" t="str">
        <f aca="false" ca="false" dt2D="false" dtr="false" t="normal">CONCATENATE(C105, D105, E105)</f>
        <v>01048020000000</v>
      </c>
    </row>
    <row ht="63.75" outlineLevel="0" r="106">
      <c r="A106" s="160" t="s">
        <v>906</v>
      </c>
      <c r="B106" s="161" t="s">
        <v>55</v>
      </c>
      <c r="C106" s="161" t="s">
        <v>905</v>
      </c>
      <c r="D106" s="161" t="s">
        <v>907</v>
      </c>
      <c r="E106" s="161" t="s">
        <v>851</v>
      </c>
      <c r="F106" s="162" t="n">
        <v>250735</v>
      </c>
      <c r="G106" s="164" t="str">
        <f aca="false" ca="false" dt2D="false" dtr="false" t="normal">CONCATENATE(C106, D106, E106)</f>
        <v>01048020010340</v>
      </c>
    </row>
    <row ht="51" outlineLevel="0" r="107">
      <c r="A107" s="160" t="s">
        <v>862</v>
      </c>
      <c r="B107" s="161" t="s">
        <v>55</v>
      </c>
      <c r="C107" s="161" t="s">
        <v>905</v>
      </c>
      <c r="D107" s="161" t="s">
        <v>907</v>
      </c>
      <c r="E107" s="161" t="s">
        <v>505</v>
      </c>
      <c r="F107" s="162" t="n">
        <v>250735</v>
      </c>
      <c r="G107" s="164" t="str">
        <f aca="false" ca="false" dt2D="false" dtr="false" t="normal">CONCATENATE(C107, D107, E107)</f>
        <v>01048020010340100</v>
      </c>
    </row>
    <row ht="25.5" outlineLevel="0" r="108">
      <c r="A108" s="160" t="s">
        <v>863</v>
      </c>
      <c r="B108" s="161" t="s">
        <v>55</v>
      </c>
      <c r="C108" s="161" t="s">
        <v>905</v>
      </c>
      <c r="D108" s="161" t="s">
        <v>907</v>
      </c>
      <c r="E108" s="161" t="s">
        <v>559</v>
      </c>
      <c r="F108" s="162" t="n">
        <v>250735</v>
      </c>
      <c r="G108" s="164" t="str">
        <f aca="false" ca="false" dt2D="false" dtr="false" t="normal">CONCATENATE(C108, D108, E108)</f>
        <v>01048020010340120</v>
      </c>
    </row>
    <row ht="25.5" outlineLevel="0" r="109">
      <c r="A109" s="160" t="s">
        <v>864</v>
      </c>
      <c r="B109" s="161" t="s">
        <v>55</v>
      </c>
      <c r="C109" s="161" t="s">
        <v>905</v>
      </c>
      <c r="D109" s="161" t="s">
        <v>907</v>
      </c>
      <c r="E109" s="161" t="s">
        <v>865</v>
      </c>
      <c r="F109" s="162" t="n">
        <v>192577</v>
      </c>
      <c r="G109" s="164" t="str">
        <f aca="false" ca="false" dt2D="false" dtr="false" t="normal">CONCATENATE(C109, D109, E109)</f>
        <v>01048020010340121</v>
      </c>
    </row>
    <row ht="38.25" outlineLevel="0" r="110">
      <c r="A110" s="160" t="s">
        <v>866</v>
      </c>
      <c r="B110" s="161" t="s">
        <v>55</v>
      </c>
      <c r="C110" s="161" t="s">
        <v>905</v>
      </c>
      <c r="D110" s="161" t="s">
        <v>907</v>
      </c>
      <c r="E110" s="161" t="s">
        <v>867</v>
      </c>
      <c r="F110" s="162" t="n">
        <v>58158</v>
      </c>
      <c r="G110" s="164" t="str">
        <f aca="false" ca="false" dt2D="false" dtr="false" t="normal">CONCATENATE(C110, D110, E110)</f>
        <v>01048020010340129</v>
      </c>
    </row>
    <row ht="102" outlineLevel="0" r="111">
      <c r="A111" s="160" t="s">
        <v>908</v>
      </c>
      <c r="B111" s="161" t="s">
        <v>55</v>
      </c>
      <c r="C111" s="161" t="s">
        <v>905</v>
      </c>
      <c r="D111" s="161" t="s">
        <v>909</v>
      </c>
      <c r="E111" s="161" t="s">
        <v>851</v>
      </c>
      <c r="F111" s="162" t="n">
        <v>246900</v>
      </c>
      <c r="G111" s="164" t="str">
        <f aca="false" ca="false" dt2D="false" dtr="false" t="normal">CONCATENATE(C111, D111, E111)</f>
        <v>01048020027241</v>
      </c>
    </row>
    <row ht="51" outlineLevel="0" r="112">
      <c r="A112" s="160" t="s">
        <v>862</v>
      </c>
      <c r="B112" s="161" t="s">
        <v>55</v>
      </c>
      <c r="C112" s="161" t="s">
        <v>905</v>
      </c>
      <c r="D112" s="161" t="s">
        <v>909</v>
      </c>
      <c r="E112" s="161" t="s">
        <v>505</v>
      </c>
      <c r="F112" s="162" t="n">
        <v>246900</v>
      </c>
      <c r="G112" s="164" t="str">
        <f aca="false" ca="false" dt2D="false" dtr="false" t="normal">CONCATENATE(C112, D112, E112)</f>
        <v>01048020027241100</v>
      </c>
    </row>
    <row ht="25.5" outlineLevel="0" r="113">
      <c r="A113" s="160" t="s">
        <v>863</v>
      </c>
      <c r="B113" s="161" t="s">
        <v>55</v>
      </c>
      <c r="C113" s="161" t="s">
        <v>905</v>
      </c>
      <c r="D113" s="161" t="s">
        <v>909</v>
      </c>
      <c r="E113" s="161" t="s">
        <v>559</v>
      </c>
      <c r="F113" s="162" t="n">
        <v>246900</v>
      </c>
      <c r="G113" s="164" t="str">
        <f aca="false" ca="false" dt2D="false" dtr="false" t="normal">CONCATENATE(C113, D113, E113)</f>
        <v>01048020027241120</v>
      </c>
    </row>
    <row ht="25.5" outlineLevel="0" r="114">
      <c r="A114" s="160" t="s">
        <v>864</v>
      </c>
      <c r="B114" s="161" t="s">
        <v>55</v>
      </c>
      <c r="C114" s="161" t="s">
        <v>905</v>
      </c>
      <c r="D114" s="161" t="s">
        <v>909</v>
      </c>
      <c r="E114" s="161" t="s">
        <v>865</v>
      </c>
      <c r="F114" s="162" t="n">
        <v>189631</v>
      </c>
      <c r="G114" s="164" t="str">
        <f aca="false" ca="false" dt2D="false" dtr="false" t="normal">CONCATENATE(C114, D114, E114)</f>
        <v>01048020027241121</v>
      </c>
    </row>
    <row ht="38.25" outlineLevel="0" r="115">
      <c r="A115" s="160" t="s">
        <v>866</v>
      </c>
      <c r="B115" s="161" t="s">
        <v>55</v>
      </c>
      <c r="C115" s="161" t="s">
        <v>905</v>
      </c>
      <c r="D115" s="161" t="s">
        <v>909</v>
      </c>
      <c r="E115" s="161" t="s">
        <v>867</v>
      </c>
      <c r="F115" s="162" t="n">
        <v>57269</v>
      </c>
      <c r="G115" s="164" t="str">
        <f aca="false" ca="false" dt2D="false" dtr="false" t="normal">CONCATENATE(C115, D115, E115)</f>
        <v>01048020027241129</v>
      </c>
    </row>
    <row ht="63.75" outlineLevel="0" r="116">
      <c r="A116" s="160" t="s">
        <v>860</v>
      </c>
      <c r="B116" s="161" t="s">
        <v>55</v>
      </c>
      <c r="C116" s="161" t="s">
        <v>905</v>
      </c>
      <c r="D116" s="161" t="s">
        <v>861</v>
      </c>
      <c r="E116" s="161" t="s">
        <v>851</v>
      </c>
      <c r="F116" s="162" t="n">
        <v>2800378</v>
      </c>
      <c r="G116" s="164" t="str">
        <f aca="false" ca="false" dt2D="false" dtr="false" t="normal">CONCATENATE(C116, D116, E116)</f>
        <v>01048020027242</v>
      </c>
    </row>
    <row ht="51" outlineLevel="0" r="117">
      <c r="A117" s="160" t="s">
        <v>862</v>
      </c>
      <c r="B117" s="161" t="s">
        <v>55</v>
      </c>
      <c r="C117" s="161" t="s">
        <v>905</v>
      </c>
      <c r="D117" s="161" t="s">
        <v>861</v>
      </c>
      <c r="E117" s="161" t="s">
        <v>505</v>
      </c>
      <c r="F117" s="162" t="n">
        <v>2800378</v>
      </c>
      <c r="G117" s="164" t="str">
        <f aca="false" ca="false" dt2D="false" dtr="false" t="normal">CONCATENATE(C117, D117, E117)</f>
        <v>01048020027242100</v>
      </c>
    </row>
    <row ht="25.5" outlineLevel="0" r="118">
      <c r="A118" s="160" t="s">
        <v>863</v>
      </c>
      <c r="B118" s="161" t="s">
        <v>55</v>
      </c>
      <c r="C118" s="161" t="s">
        <v>905</v>
      </c>
      <c r="D118" s="161" t="s">
        <v>861</v>
      </c>
      <c r="E118" s="161" t="s">
        <v>559</v>
      </c>
      <c r="F118" s="162" t="n">
        <v>2800378</v>
      </c>
      <c r="G118" s="164" t="str">
        <f aca="false" ca="false" dt2D="false" dtr="false" t="normal">CONCATENATE(C118, D118, E118)</f>
        <v>01048020027242120</v>
      </c>
    </row>
    <row ht="25.5" outlineLevel="0" r="119">
      <c r="A119" s="160" t="s">
        <v>864</v>
      </c>
      <c r="B119" s="161" t="s">
        <v>55</v>
      </c>
      <c r="C119" s="161" t="s">
        <v>905</v>
      </c>
      <c r="D119" s="161" t="s">
        <v>861</v>
      </c>
      <c r="E119" s="161" t="s">
        <v>865</v>
      </c>
      <c r="F119" s="162" t="n">
        <v>2150828</v>
      </c>
      <c r="G119" s="164" t="str">
        <f aca="false" ca="false" dt2D="false" dtr="false" t="normal">CONCATENATE(C119, D119, E119)</f>
        <v>01048020027242121</v>
      </c>
    </row>
    <row ht="38.25" outlineLevel="0" r="120">
      <c r="A120" s="160" t="s">
        <v>866</v>
      </c>
      <c r="B120" s="161" t="s">
        <v>55</v>
      </c>
      <c r="C120" s="161" t="s">
        <v>905</v>
      </c>
      <c r="D120" s="161" t="s">
        <v>861</v>
      </c>
      <c r="E120" s="161" t="s">
        <v>867</v>
      </c>
      <c r="F120" s="162" t="n">
        <v>649550</v>
      </c>
      <c r="G120" s="164" t="str">
        <f aca="false" ca="false" dt2D="false" dtr="false" t="normal">CONCATENATE(C120, D120, E120)</f>
        <v>01048020027242129</v>
      </c>
    </row>
    <row ht="38.25" outlineLevel="0" r="121">
      <c r="A121" s="160" t="s">
        <v>868</v>
      </c>
      <c r="B121" s="161" t="s">
        <v>55</v>
      </c>
      <c r="C121" s="161" t="s">
        <v>905</v>
      </c>
      <c r="D121" s="161" t="s">
        <v>869</v>
      </c>
      <c r="E121" s="161" t="s">
        <v>851</v>
      </c>
      <c r="F121" s="162" t="n">
        <v>51509466.86</v>
      </c>
      <c r="G121" s="164" t="str">
        <f aca="false" ca="false" dt2D="false" dtr="false" t="normal">CONCATENATE(C121, D121, E121)</f>
        <v>01048020060000</v>
      </c>
    </row>
    <row ht="51" outlineLevel="0" r="122">
      <c r="A122" s="160" t="s">
        <v>862</v>
      </c>
      <c r="B122" s="161" t="s">
        <v>55</v>
      </c>
      <c r="C122" s="161" t="s">
        <v>905</v>
      </c>
      <c r="D122" s="161" t="s">
        <v>869</v>
      </c>
      <c r="E122" s="161" t="s">
        <v>505</v>
      </c>
      <c r="F122" s="162" t="n">
        <v>42708726</v>
      </c>
      <c r="G122" s="164" t="str">
        <f aca="false" ca="false" dt2D="false" dtr="false" t="normal">CONCATENATE(C122, D122, E122)</f>
        <v>01048020060000100</v>
      </c>
    </row>
    <row ht="25.5" outlineLevel="0" r="123">
      <c r="A123" s="160" t="s">
        <v>863</v>
      </c>
      <c r="B123" s="161" t="s">
        <v>55</v>
      </c>
      <c r="C123" s="161" t="s">
        <v>905</v>
      </c>
      <c r="D123" s="161" t="s">
        <v>869</v>
      </c>
      <c r="E123" s="161" t="s">
        <v>559</v>
      </c>
      <c r="F123" s="162" t="n">
        <v>42708726</v>
      </c>
      <c r="G123" s="164" t="str">
        <f aca="false" ca="false" dt2D="false" dtr="false" t="normal">CONCATENATE(C123, D123, E123)</f>
        <v>01048020060000120</v>
      </c>
    </row>
    <row ht="25.5" outlineLevel="0" r="124">
      <c r="A124" s="160" t="s">
        <v>864</v>
      </c>
      <c r="B124" s="161" t="s">
        <v>55</v>
      </c>
      <c r="C124" s="161" t="s">
        <v>905</v>
      </c>
      <c r="D124" s="161" t="s">
        <v>869</v>
      </c>
      <c r="E124" s="161" t="s">
        <v>865</v>
      </c>
      <c r="F124" s="162" t="n">
        <v>32547101</v>
      </c>
      <c r="G124" s="164" t="str">
        <f aca="false" ca="false" dt2D="false" dtr="false" t="normal">CONCATENATE(C124, D124, E124)</f>
        <v>01048020060000121</v>
      </c>
    </row>
    <row ht="38.25" outlineLevel="0" r="125">
      <c r="A125" s="160" t="s">
        <v>870</v>
      </c>
      <c r="B125" s="161" t="s">
        <v>55</v>
      </c>
      <c r="C125" s="161" t="s">
        <v>905</v>
      </c>
      <c r="D125" s="161" t="s">
        <v>869</v>
      </c>
      <c r="E125" s="161" t="s">
        <v>871</v>
      </c>
      <c r="F125" s="162" t="n">
        <v>432400</v>
      </c>
      <c r="G125" s="164" t="str">
        <f aca="false" ca="false" dt2D="false" dtr="false" t="normal">CONCATENATE(C125, D125, E125)</f>
        <v>01048020060000122</v>
      </c>
    </row>
    <row ht="38.25" outlineLevel="0" r="126">
      <c r="A126" s="160" t="s">
        <v>866</v>
      </c>
      <c r="B126" s="161" t="s">
        <v>55</v>
      </c>
      <c r="C126" s="161" t="s">
        <v>905</v>
      </c>
      <c r="D126" s="161" t="s">
        <v>869</v>
      </c>
      <c r="E126" s="161" t="s">
        <v>867</v>
      </c>
      <c r="F126" s="162" t="n">
        <v>9729225</v>
      </c>
      <c r="G126" s="164" t="str">
        <f aca="false" ca="false" dt2D="false" dtr="false" t="normal">CONCATENATE(C126, D126, E126)</f>
        <v>01048020060000129</v>
      </c>
    </row>
    <row ht="25.5" outlineLevel="0" r="127">
      <c r="A127" s="160" t="s">
        <v>872</v>
      </c>
      <c r="B127" s="161" t="s">
        <v>55</v>
      </c>
      <c r="C127" s="161" t="s">
        <v>905</v>
      </c>
      <c r="D127" s="161" t="s">
        <v>869</v>
      </c>
      <c r="E127" s="161" t="s">
        <v>873</v>
      </c>
      <c r="F127" s="162" t="n">
        <v>8318093.36</v>
      </c>
      <c r="G127" s="164" t="str">
        <f aca="false" ca="false" dt2D="false" dtr="false" t="normal">CONCATENATE(C127, D127, E127)</f>
        <v>01048020060000200</v>
      </c>
    </row>
    <row ht="25.5" outlineLevel="0" r="128">
      <c r="A128" s="160" t="s">
        <v>874</v>
      </c>
      <c r="B128" s="161" t="s">
        <v>55</v>
      </c>
      <c r="C128" s="161" t="s">
        <v>905</v>
      </c>
      <c r="D128" s="161" t="s">
        <v>869</v>
      </c>
      <c r="E128" s="161" t="s">
        <v>875</v>
      </c>
      <c r="F128" s="162" t="n">
        <v>8318093.36</v>
      </c>
      <c r="G128" s="164" t="str">
        <f aca="false" ca="false" dt2D="false" dtr="false" t="normal">CONCATENATE(C128, D128, E128)</f>
        <v>01048020060000240</v>
      </c>
    </row>
    <row outlineLevel="0" r="129">
      <c r="A129" s="160" t="s">
        <v>876</v>
      </c>
      <c r="B129" s="161" t="s">
        <v>55</v>
      </c>
      <c r="C129" s="161" t="s">
        <v>905</v>
      </c>
      <c r="D129" s="161" t="s">
        <v>869</v>
      </c>
      <c r="E129" s="161" t="s">
        <v>877</v>
      </c>
      <c r="F129" s="162" t="n">
        <v>8318093.36</v>
      </c>
      <c r="G129" s="164" t="str">
        <f aca="false" ca="false" dt2D="false" dtr="false" t="normal">CONCATENATE(C129, D129, E129)</f>
        <v>01048020060000244</v>
      </c>
    </row>
    <row outlineLevel="0" r="130">
      <c r="A130" s="160" t="s">
        <v>910</v>
      </c>
      <c r="B130" s="161" t="s">
        <v>55</v>
      </c>
      <c r="C130" s="161" t="s">
        <v>905</v>
      </c>
      <c r="D130" s="161" t="s">
        <v>869</v>
      </c>
      <c r="E130" s="161" t="s">
        <v>911</v>
      </c>
      <c r="F130" s="162" t="n">
        <v>482647.5</v>
      </c>
      <c r="G130" s="164" t="str">
        <f aca="false" ca="false" dt2D="false" dtr="false" t="normal">CONCATENATE(C130, D130, E130)</f>
        <v>01048020060000800</v>
      </c>
    </row>
    <row outlineLevel="0" r="131">
      <c r="A131" s="160" t="s">
        <v>912</v>
      </c>
      <c r="B131" s="161" t="s">
        <v>55</v>
      </c>
      <c r="C131" s="161" t="s">
        <v>905</v>
      </c>
      <c r="D131" s="161" t="s">
        <v>869</v>
      </c>
      <c r="E131" s="161" t="s">
        <v>913</v>
      </c>
      <c r="F131" s="162" t="n">
        <v>482647.5</v>
      </c>
      <c r="G131" s="164" t="str">
        <f aca="false" ca="false" dt2D="false" dtr="false" t="normal">CONCATENATE(C131, D131, E131)</f>
        <v>01048020060000850</v>
      </c>
    </row>
    <row outlineLevel="0" r="132">
      <c r="A132" s="160" t="s">
        <v>914</v>
      </c>
      <c r="B132" s="161" t="s">
        <v>55</v>
      </c>
      <c r="C132" s="161" t="s">
        <v>905</v>
      </c>
      <c r="D132" s="161" t="s">
        <v>869</v>
      </c>
      <c r="E132" s="161" t="s">
        <v>915</v>
      </c>
      <c r="F132" s="162" t="n">
        <v>482647.5</v>
      </c>
      <c r="G132" s="164" t="str">
        <f aca="false" ca="false" dt2D="false" dtr="false" t="normal">CONCATENATE(C132, D132, E132)</f>
        <v>01048020060000853</v>
      </c>
    </row>
    <row ht="76.5" outlineLevel="0" r="133">
      <c r="A133" s="160" t="s">
        <v>916</v>
      </c>
      <c r="B133" s="161" t="s">
        <v>55</v>
      </c>
      <c r="C133" s="161" t="s">
        <v>905</v>
      </c>
      <c r="D133" s="161" t="s">
        <v>917</v>
      </c>
      <c r="E133" s="161" t="s">
        <v>851</v>
      </c>
      <c r="F133" s="162" t="n">
        <v>1954860</v>
      </c>
      <c r="G133" s="164" t="str">
        <f aca="false" ca="false" dt2D="false" dtr="false" t="normal">CONCATENATE(C133, D133, E133)</f>
        <v>01048020061000</v>
      </c>
    </row>
    <row ht="51" outlineLevel="0" r="134">
      <c r="A134" s="160" t="s">
        <v>862</v>
      </c>
      <c r="B134" s="161" t="s">
        <v>55</v>
      </c>
      <c r="C134" s="161" t="s">
        <v>905</v>
      </c>
      <c r="D134" s="161" t="s">
        <v>917</v>
      </c>
      <c r="E134" s="161" t="s">
        <v>505</v>
      </c>
      <c r="F134" s="162" t="n">
        <v>1954860</v>
      </c>
      <c r="G134" s="164" t="str">
        <f aca="false" ca="false" dt2D="false" dtr="false" t="normal">CONCATENATE(C134, D134, E134)</f>
        <v>01048020061000100</v>
      </c>
    </row>
    <row ht="25.5" outlineLevel="0" r="135">
      <c r="A135" s="160" t="s">
        <v>863</v>
      </c>
      <c r="B135" s="161" t="s">
        <v>55</v>
      </c>
      <c r="C135" s="161" t="s">
        <v>905</v>
      </c>
      <c r="D135" s="161" t="s">
        <v>917</v>
      </c>
      <c r="E135" s="161" t="s">
        <v>559</v>
      </c>
      <c r="F135" s="162" t="n">
        <v>1954860</v>
      </c>
      <c r="G135" s="164" t="str">
        <f aca="false" ca="false" dt2D="false" dtr="false" t="normal">CONCATENATE(C135, D135, E135)</f>
        <v>01048020061000120</v>
      </c>
    </row>
    <row ht="25.5" outlineLevel="0" r="136">
      <c r="A136" s="160" t="s">
        <v>864</v>
      </c>
      <c r="B136" s="161" t="s">
        <v>55</v>
      </c>
      <c r="C136" s="161" t="s">
        <v>905</v>
      </c>
      <c r="D136" s="161" t="s">
        <v>917</v>
      </c>
      <c r="E136" s="161" t="s">
        <v>865</v>
      </c>
      <c r="F136" s="162" t="n">
        <v>1501429</v>
      </c>
      <c r="G136" s="164" t="str">
        <f aca="false" ca="false" dt2D="false" dtr="false" t="normal">CONCATENATE(C136, D136, E136)</f>
        <v>01048020061000121</v>
      </c>
    </row>
    <row ht="38.25" outlineLevel="0" r="137">
      <c r="A137" s="160" t="s">
        <v>866</v>
      </c>
      <c r="B137" s="161" t="s">
        <v>55</v>
      </c>
      <c r="C137" s="161" t="s">
        <v>905</v>
      </c>
      <c r="D137" s="161" t="s">
        <v>917</v>
      </c>
      <c r="E137" s="161" t="s">
        <v>867</v>
      </c>
      <c r="F137" s="162" t="n">
        <v>453431</v>
      </c>
      <c r="G137" s="164" t="str">
        <f aca="false" ca="false" dt2D="false" dtr="false" t="normal">CONCATENATE(C137, D137, E137)</f>
        <v>01048020061000129</v>
      </c>
    </row>
    <row ht="51" outlineLevel="0" r="138">
      <c r="A138" s="160" t="s">
        <v>878</v>
      </c>
      <c r="B138" s="161" t="s">
        <v>55</v>
      </c>
      <c r="C138" s="161" t="s">
        <v>905</v>
      </c>
      <c r="D138" s="161" t="s">
        <v>879</v>
      </c>
      <c r="E138" s="161" t="s">
        <v>851</v>
      </c>
      <c r="F138" s="162" t="n">
        <v>681950</v>
      </c>
      <c r="G138" s="164" t="str">
        <f aca="false" ca="false" dt2D="false" dtr="false" t="normal">CONCATENATE(C138, D138, E138)</f>
        <v>01048020067000</v>
      </c>
    </row>
    <row ht="51" outlineLevel="0" r="139">
      <c r="A139" s="160" t="s">
        <v>862</v>
      </c>
      <c r="B139" s="161" t="s">
        <v>55</v>
      </c>
      <c r="C139" s="161" t="s">
        <v>905</v>
      </c>
      <c r="D139" s="161" t="s">
        <v>879</v>
      </c>
      <c r="E139" s="161" t="s">
        <v>505</v>
      </c>
      <c r="F139" s="162" t="n">
        <v>681950</v>
      </c>
      <c r="G139" s="164" t="str">
        <f aca="false" ca="false" dt2D="false" dtr="false" t="normal">CONCATENATE(C139, D139, E139)</f>
        <v>01048020067000100</v>
      </c>
    </row>
    <row ht="25.5" outlineLevel="0" r="140">
      <c r="A140" s="160" t="s">
        <v>863</v>
      </c>
      <c r="B140" s="161" t="s">
        <v>55</v>
      </c>
      <c r="C140" s="161" t="s">
        <v>905</v>
      </c>
      <c r="D140" s="161" t="s">
        <v>879</v>
      </c>
      <c r="E140" s="161" t="s">
        <v>559</v>
      </c>
      <c r="F140" s="162" t="n">
        <v>681950</v>
      </c>
      <c r="G140" s="164" t="str">
        <f aca="false" ca="false" dt2D="false" dtr="false" t="normal">CONCATENATE(C140, D140, E140)</f>
        <v>01048020067000120</v>
      </c>
    </row>
    <row ht="38.25" outlineLevel="0" r="141">
      <c r="A141" s="160" t="s">
        <v>870</v>
      </c>
      <c r="B141" s="161" t="s">
        <v>55</v>
      </c>
      <c r="C141" s="161" t="s">
        <v>905</v>
      </c>
      <c r="D141" s="161" t="s">
        <v>879</v>
      </c>
      <c r="E141" s="161" t="s">
        <v>871</v>
      </c>
      <c r="F141" s="162" t="n">
        <v>681950</v>
      </c>
      <c r="G141" s="164" t="str">
        <f aca="false" ca="false" dt2D="false" dtr="false" t="normal">CONCATENATE(C141, D141, E141)</f>
        <v>01048020067000122</v>
      </c>
    </row>
    <row ht="51" outlineLevel="0" r="142">
      <c r="A142" s="160" t="s">
        <v>918</v>
      </c>
      <c r="B142" s="161" t="s">
        <v>55</v>
      </c>
      <c r="C142" s="161" t="s">
        <v>905</v>
      </c>
      <c r="D142" s="161" t="s">
        <v>919</v>
      </c>
      <c r="E142" s="161" t="s">
        <v>851</v>
      </c>
      <c r="F142" s="162" t="n">
        <v>8288772</v>
      </c>
      <c r="G142" s="164" t="str">
        <f aca="false" ca="false" dt2D="false" dtr="false" t="normal">CONCATENATE(C142, D142, E142)</f>
        <v>0104802006Б000</v>
      </c>
    </row>
    <row ht="51" outlineLevel="0" r="143">
      <c r="A143" s="160" t="s">
        <v>862</v>
      </c>
      <c r="B143" s="161" t="s">
        <v>55</v>
      </c>
      <c r="C143" s="161" t="s">
        <v>905</v>
      </c>
      <c r="D143" s="161" t="s">
        <v>919</v>
      </c>
      <c r="E143" s="161" t="s">
        <v>505</v>
      </c>
      <c r="F143" s="162" t="n">
        <v>8288772</v>
      </c>
      <c r="G143" s="164" t="str">
        <f aca="false" ca="false" dt2D="false" dtr="false" t="normal">CONCATENATE(C143, D143, E143)</f>
        <v>0104802006Б000100</v>
      </c>
    </row>
    <row ht="25.5" outlineLevel="0" r="144">
      <c r="A144" s="160" t="s">
        <v>863</v>
      </c>
      <c r="B144" s="161" t="s">
        <v>55</v>
      </c>
      <c r="C144" s="161" t="s">
        <v>905</v>
      </c>
      <c r="D144" s="161" t="s">
        <v>919</v>
      </c>
      <c r="E144" s="161" t="s">
        <v>559</v>
      </c>
      <c r="F144" s="162" t="n">
        <v>8288772</v>
      </c>
      <c r="G144" s="164" t="str">
        <f aca="false" ca="false" dt2D="false" dtr="false" t="normal">CONCATENATE(C144, D144, E144)</f>
        <v>0104802006Б000120</v>
      </c>
    </row>
    <row ht="25.5" outlineLevel="0" r="145">
      <c r="A145" s="160" t="s">
        <v>864</v>
      </c>
      <c r="B145" s="161" t="s">
        <v>55</v>
      </c>
      <c r="C145" s="161" t="s">
        <v>905</v>
      </c>
      <c r="D145" s="161" t="s">
        <v>919</v>
      </c>
      <c r="E145" s="161" t="s">
        <v>865</v>
      </c>
      <c r="F145" s="162" t="n">
        <v>6366185</v>
      </c>
      <c r="G145" s="164" t="str">
        <f aca="false" ca="false" dt2D="false" dtr="false" t="normal">CONCATENATE(C145, D145, E145)</f>
        <v>0104802006Б000121</v>
      </c>
    </row>
    <row ht="38.25" outlineLevel="0" r="146">
      <c r="A146" s="160" t="s">
        <v>866</v>
      </c>
      <c r="B146" s="161" t="s">
        <v>55</v>
      </c>
      <c r="C146" s="161" t="s">
        <v>905</v>
      </c>
      <c r="D146" s="161" t="s">
        <v>919</v>
      </c>
      <c r="E146" s="161" t="s">
        <v>867</v>
      </c>
      <c r="F146" s="162" t="n">
        <v>1922587</v>
      </c>
      <c r="G146" s="164" t="str">
        <f aca="false" ca="false" dt2D="false" dtr="false" t="normal">CONCATENATE(C146, D146, E146)</f>
        <v>0104802006Б000129</v>
      </c>
    </row>
    <row ht="38.25" outlineLevel="0" r="147">
      <c r="A147" s="160" t="s">
        <v>920</v>
      </c>
      <c r="B147" s="161" t="s">
        <v>55</v>
      </c>
      <c r="C147" s="161" t="s">
        <v>905</v>
      </c>
      <c r="D147" s="161" t="s">
        <v>921</v>
      </c>
      <c r="E147" s="161" t="s">
        <v>851</v>
      </c>
      <c r="F147" s="162" t="n">
        <v>6159529.63</v>
      </c>
      <c r="G147" s="164" t="str">
        <f aca="false" ca="false" dt2D="false" dtr="false" t="normal">CONCATENATE(C147, D147, E147)</f>
        <v>0104802006Г000</v>
      </c>
    </row>
    <row ht="25.5" outlineLevel="0" r="148">
      <c r="A148" s="160" t="s">
        <v>872</v>
      </c>
      <c r="B148" s="161" t="s">
        <v>55</v>
      </c>
      <c r="C148" s="161" t="s">
        <v>905</v>
      </c>
      <c r="D148" s="161" t="s">
        <v>921</v>
      </c>
      <c r="E148" s="161" t="s">
        <v>873</v>
      </c>
      <c r="F148" s="162" t="n">
        <v>6159529.63</v>
      </c>
      <c r="G148" s="164" t="str">
        <f aca="false" ca="false" dt2D="false" dtr="false" t="normal">CONCATENATE(C148, D148, E148)</f>
        <v>0104802006Г000200</v>
      </c>
    </row>
    <row ht="25.5" outlineLevel="0" r="149">
      <c r="A149" s="160" t="s">
        <v>874</v>
      </c>
      <c r="B149" s="161" t="s">
        <v>55</v>
      </c>
      <c r="C149" s="161" t="s">
        <v>905</v>
      </c>
      <c r="D149" s="161" t="s">
        <v>921</v>
      </c>
      <c r="E149" s="161" t="s">
        <v>875</v>
      </c>
      <c r="F149" s="162" t="n">
        <v>6159529.63</v>
      </c>
      <c r="G149" s="164" t="str">
        <f aca="false" ca="false" dt2D="false" dtr="false" t="normal">CONCATENATE(C149, D149, E149)</f>
        <v>0104802006Г000240</v>
      </c>
    </row>
    <row outlineLevel="0" r="150">
      <c r="A150" s="160" t="s">
        <v>876</v>
      </c>
      <c r="B150" s="161" t="s">
        <v>55</v>
      </c>
      <c r="C150" s="161" t="s">
        <v>905</v>
      </c>
      <c r="D150" s="161" t="s">
        <v>921</v>
      </c>
      <c r="E150" s="161" t="s">
        <v>877</v>
      </c>
      <c r="F150" s="162" t="n">
        <v>154460</v>
      </c>
      <c r="G150" s="164" t="str">
        <f aca="false" ca="false" dt2D="false" dtr="false" t="normal">CONCATENATE(C150, D150, E150)</f>
        <v>0104802006Г000244</v>
      </c>
    </row>
    <row outlineLevel="0" r="151">
      <c r="A151" s="160" t="s">
        <v>922</v>
      </c>
      <c r="B151" s="161" t="s">
        <v>55</v>
      </c>
      <c r="C151" s="161" t="s">
        <v>905</v>
      </c>
      <c r="D151" s="161" t="s">
        <v>921</v>
      </c>
      <c r="E151" s="161" t="s">
        <v>923</v>
      </c>
      <c r="F151" s="162" t="n">
        <v>6005069.63</v>
      </c>
      <c r="G151" s="164" t="str">
        <f aca="false" ca="false" dt2D="false" dtr="false" t="normal">CONCATENATE(C151, D151, E151)</f>
        <v>0104802006Г000247</v>
      </c>
    </row>
    <row ht="51" outlineLevel="0" r="152">
      <c r="A152" s="160" t="s">
        <v>924</v>
      </c>
      <c r="B152" s="161" t="s">
        <v>55</v>
      </c>
      <c r="C152" s="161" t="s">
        <v>905</v>
      </c>
      <c r="D152" s="161" t="s">
        <v>925</v>
      </c>
      <c r="E152" s="161" t="s">
        <v>851</v>
      </c>
      <c r="F152" s="162" t="n">
        <v>185706.88</v>
      </c>
      <c r="G152" s="164" t="str">
        <f aca="false" ca="false" dt2D="false" dtr="false" t="normal">CONCATENATE(C152, D152, E152)</f>
        <v>0104802006М000</v>
      </c>
    </row>
    <row ht="25.5" outlineLevel="0" r="153">
      <c r="A153" s="160" t="s">
        <v>872</v>
      </c>
      <c r="B153" s="161" t="s">
        <v>55</v>
      </c>
      <c r="C153" s="161" t="s">
        <v>905</v>
      </c>
      <c r="D153" s="161" t="s">
        <v>925</v>
      </c>
      <c r="E153" s="161" t="s">
        <v>873</v>
      </c>
      <c r="F153" s="162" t="n">
        <v>185706.88</v>
      </c>
      <c r="G153" s="164" t="str">
        <f aca="false" ca="false" dt2D="false" dtr="false" t="normal">CONCATENATE(C153, D153, E153)</f>
        <v>0104802006М000200</v>
      </c>
    </row>
    <row ht="25.5" outlineLevel="0" r="154">
      <c r="A154" s="160" t="s">
        <v>874</v>
      </c>
      <c r="B154" s="161" t="s">
        <v>55</v>
      </c>
      <c r="C154" s="161" t="s">
        <v>905</v>
      </c>
      <c r="D154" s="161" t="s">
        <v>925</v>
      </c>
      <c r="E154" s="161" t="s">
        <v>875</v>
      </c>
      <c r="F154" s="162" t="n">
        <v>185706.88</v>
      </c>
      <c r="G154" s="164" t="str">
        <f aca="false" ca="false" dt2D="false" dtr="false" t="normal">CONCATENATE(C154, D154, E154)</f>
        <v>0104802006М000240</v>
      </c>
    </row>
    <row outlineLevel="0" r="155">
      <c r="A155" s="160" t="s">
        <v>876</v>
      </c>
      <c r="B155" s="161" t="s">
        <v>55</v>
      </c>
      <c r="C155" s="161" t="s">
        <v>905</v>
      </c>
      <c r="D155" s="161" t="s">
        <v>925</v>
      </c>
      <c r="E155" s="161" t="s">
        <v>877</v>
      </c>
      <c r="F155" s="162" t="n">
        <v>185706.88</v>
      </c>
      <c r="G155" s="164" t="str">
        <f aca="false" ca="false" dt2D="false" dtr="false" t="normal">CONCATENATE(C155, D155, E155)</f>
        <v>0104802006М000244</v>
      </c>
    </row>
    <row ht="38.25" outlineLevel="0" r="156">
      <c r="A156" s="160" t="s">
        <v>926</v>
      </c>
      <c r="B156" s="161" t="s">
        <v>55</v>
      </c>
      <c r="C156" s="161" t="s">
        <v>905</v>
      </c>
      <c r="D156" s="161" t="s">
        <v>927</v>
      </c>
      <c r="E156" s="161" t="s">
        <v>851</v>
      </c>
      <c r="F156" s="162" t="n">
        <v>1177286</v>
      </c>
      <c r="G156" s="164" t="str">
        <f aca="false" ca="false" dt2D="false" dtr="false" t="normal">CONCATENATE(C156, D156, E156)</f>
        <v>0104802006Ф000</v>
      </c>
    </row>
    <row ht="25.5" outlineLevel="0" r="157">
      <c r="A157" s="160" t="s">
        <v>872</v>
      </c>
      <c r="B157" s="161" t="s">
        <v>55</v>
      </c>
      <c r="C157" s="161" t="s">
        <v>905</v>
      </c>
      <c r="D157" s="161" t="s">
        <v>927</v>
      </c>
      <c r="E157" s="161" t="s">
        <v>873</v>
      </c>
      <c r="F157" s="162" t="n">
        <v>1177286</v>
      </c>
      <c r="G157" s="164" t="str">
        <f aca="false" ca="false" dt2D="false" dtr="false" t="normal">CONCATENATE(C157, D157, E157)</f>
        <v>0104802006Ф000200</v>
      </c>
    </row>
    <row ht="25.5" outlineLevel="0" r="158">
      <c r="A158" s="160" t="s">
        <v>874</v>
      </c>
      <c r="B158" s="161" t="s">
        <v>55</v>
      </c>
      <c r="C158" s="161" t="s">
        <v>905</v>
      </c>
      <c r="D158" s="161" t="s">
        <v>927</v>
      </c>
      <c r="E158" s="161" t="s">
        <v>875</v>
      </c>
      <c r="F158" s="162" t="n">
        <v>1177286</v>
      </c>
      <c r="G158" s="164" t="str">
        <f aca="false" ca="false" dt2D="false" dtr="false" t="normal">CONCATENATE(C158, D158, E158)</f>
        <v>0104802006Ф000240</v>
      </c>
    </row>
    <row outlineLevel="0" r="159">
      <c r="A159" s="160" t="s">
        <v>876</v>
      </c>
      <c r="B159" s="161" t="s">
        <v>55</v>
      </c>
      <c r="C159" s="161" t="s">
        <v>905</v>
      </c>
      <c r="D159" s="161" t="s">
        <v>927</v>
      </c>
      <c r="E159" s="161" t="s">
        <v>877</v>
      </c>
      <c r="F159" s="162" t="n">
        <v>1177286</v>
      </c>
      <c r="G159" s="164" t="str">
        <f aca="false" ca="false" dt2D="false" dtr="false" t="normal">CONCATENATE(C159, D159, E159)</f>
        <v>0104802006Ф000244</v>
      </c>
    </row>
    <row ht="25.5" outlineLevel="0" r="160">
      <c r="A160" s="160" t="s">
        <v>928</v>
      </c>
      <c r="B160" s="161" t="s">
        <v>55</v>
      </c>
      <c r="C160" s="161" t="s">
        <v>905</v>
      </c>
      <c r="D160" s="161" t="s">
        <v>929</v>
      </c>
      <c r="E160" s="161" t="s">
        <v>851</v>
      </c>
      <c r="F160" s="162" t="n">
        <v>968003</v>
      </c>
      <c r="G160" s="164" t="str">
        <f aca="false" ca="false" dt2D="false" dtr="false" t="normal">CONCATENATE(C160, D160, E160)</f>
        <v>0104802006Э000</v>
      </c>
    </row>
    <row ht="25.5" outlineLevel="0" r="161">
      <c r="A161" s="160" t="s">
        <v>872</v>
      </c>
      <c r="B161" s="161" t="s">
        <v>55</v>
      </c>
      <c r="C161" s="161" t="s">
        <v>905</v>
      </c>
      <c r="D161" s="161" t="s">
        <v>929</v>
      </c>
      <c r="E161" s="161" t="s">
        <v>873</v>
      </c>
      <c r="F161" s="162" t="n">
        <v>968003</v>
      </c>
      <c r="G161" s="164" t="str">
        <f aca="false" ca="false" dt2D="false" dtr="false" t="normal">CONCATENATE(C161, D161, E161)</f>
        <v>0104802006Э000200</v>
      </c>
    </row>
    <row ht="25.5" outlineLevel="0" r="162">
      <c r="A162" s="160" t="s">
        <v>874</v>
      </c>
      <c r="B162" s="161" t="s">
        <v>55</v>
      </c>
      <c r="C162" s="161" t="s">
        <v>905</v>
      </c>
      <c r="D162" s="161" t="s">
        <v>929</v>
      </c>
      <c r="E162" s="161" t="s">
        <v>875</v>
      </c>
      <c r="F162" s="162" t="n">
        <v>968003</v>
      </c>
      <c r="G162" s="164" t="str">
        <f aca="false" ca="false" dt2D="false" dtr="false" t="normal">CONCATENATE(C162, D162, E162)</f>
        <v>0104802006Э000240</v>
      </c>
    </row>
    <row customHeight="true" ht="14.25" outlineLevel="0" r="163">
      <c r="A163" s="160" t="s">
        <v>922</v>
      </c>
      <c r="B163" s="161" t="s">
        <v>55</v>
      </c>
      <c r="C163" s="161" t="s">
        <v>905</v>
      </c>
      <c r="D163" s="161" t="s">
        <v>929</v>
      </c>
      <c r="E163" s="161" t="s">
        <v>923</v>
      </c>
      <c r="F163" s="162" t="n">
        <v>968003</v>
      </c>
      <c r="G163" s="164" t="str">
        <f aca="false" ca="false" dt2D="false" dtr="false" t="normal">CONCATENATE(C163, D163, E163)</f>
        <v>0104802006Э000247</v>
      </c>
    </row>
    <row ht="76.5" outlineLevel="0" r="164">
      <c r="A164" s="160" t="s">
        <v>930</v>
      </c>
      <c r="B164" s="161" t="s">
        <v>55</v>
      </c>
      <c r="C164" s="161" t="s">
        <v>905</v>
      </c>
      <c r="D164" s="161" t="s">
        <v>931</v>
      </c>
      <c r="E164" s="161" t="s">
        <v>851</v>
      </c>
      <c r="F164" s="162" t="n">
        <v>942450</v>
      </c>
      <c r="G164" s="164" t="str">
        <f aca="false" ca="false" dt2D="false" dtr="false" t="normal">CONCATENATE(C164, D164, E164)</f>
        <v>01048020074670</v>
      </c>
    </row>
    <row ht="51" outlineLevel="0" r="165">
      <c r="A165" s="160" t="s">
        <v>862</v>
      </c>
      <c r="B165" s="161" t="s">
        <v>55</v>
      </c>
      <c r="C165" s="161" t="s">
        <v>905</v>
      </c>
      <c r="D165" s="161" t="s">
        <v>931</v>
      </c>
      <c r="E165" s="161" t="s">
        <v>505</v>
      </c>
      <c r="F165" s="162" t="n">
        <v>910650</v>
      </c>
      <c r="G165" s="164" t="str">
        <f aca="false" ca="false" dt2D="false" dtr="false" t="normal">CONCATENATE(C165, D165, E165)</f>
        <v>01048020074670100</v>
      </c>
    </row>
    <row ht="25.5" outlineLevel="0" r="166">
      <c r="A166" s="160" t="s">
        <v>863</v>
      </c>
      <c r="B166" s="161" t="s">
        <v>55</v>
      </c>
      <c r="C166" s="161" t="s">
        <v>905</v>
      </c>
      <c r="D166" s="161" t="s">
        <v>931</v>
      </c>
      <c r="E166" s="161" t="s">
        <v>559</v>
      </c>
      <c r="F166" s="162" t="n">
        <v>910650</v>
      </c>
      <c r="G166" s="164" t="str">
        <f aca="false" ca="false" dt2D="false" dtr="false" t="normal">CONCATENATE(C166, D166, E166)</f>
        <v>01048020074670120</v>
      </c>
    </row>
    <row ht="25.5" outlineLevel="0" r="167">
      <c r="A167" s="160" t="s">
        <v>864</v>
      </c>
      <c r="B167" s="161" t="s">
        <v>55</v>
      </c>
      <c r="C167" s="161" t="s">
        <v>905</v>
      </c>
      <c r="D167" s="161" t="s">
        <v>931</v>
      </c>
      <c r="E167" s="161" t="s">
        <v>865</v>
      </c>
      <c r="F167" s="162" t="n">
        <v>684690</v>
      </c>
      <c r="G167" s="164" t="str">
        <f aca="false" ca="false" dt2D="false" dtr="false" t="normal">CONCATENATE(C167, D167, E167)</f>
        <v>01048020074670121</v>
      </c>
    </row>
    <row customHeight="true" ht="76.5" outlineLevel="0" r="168">
      <c r="A168" s="160" t="s">
        <v>870</v>
      </c>
      <c r="B168" s="161" t="s">
        <v>55</v>
      </c>
      <c r="C168" s="161" t="s">
        <v>905</v>
      </c>
      <c r="D168" s="161" t="s">
        <v>931</v>
      </c>
      <c r="E168" s="161" t="s">
        <v>871</v>
      </c>
      <c r="F168" s="162" t="n">
        <v>19200</v>
      </c>
      <c r="G168" s="164" t="str">
        <f aca="false" ca="false" dt2D="false" dtr="false" t="normal">CONCATENATE(C168, D168, E168)</f>
        <v>01048020074670122</v>
      </c>
    </row>
    <row ht="38.25" outlineLevel="0" r="169">
      <c r="A169" s="160" t="s">
        <v>866</v>
      </c>
      <c r="B169" s="161" t="s">
        <v>55</v>
      </c>
      <c r="C169" s="161" t="s">
        <v>905</v>
      </c>
      <c r="D169" s="161" t="s">
        <v>931</v>
      </c>
      <c r="E169" s="161" t="s">
        <v>867</v>
      </c>
      <c r="F169" s="162" t="n">
        <v>206760</v>
      </c>
      <c r="G169" s="164" t="str">
        <f aca="false" ca="false" dt2D="false" dtr="false" t="normal">CONCATENATE(C169, D169, E169)</f>
        <v>01048020074670129</v>
      </c>
    </row>
    <row ht="25.5" outlineLevel="0" r="170">
      <c r="A170" s="160" t="s">
        <v>872</v>
      </c>
      <c r="B170" s="161" t="s">
        <v>55</v>
      </c>
      <c r="C170" s="161" t="s">
        <v>905</v>
      </c>
      <c r="D170" s="161" t="s">
        <v>931</v>
      </c>
      <c r="E170" s="161" t="s">
        <v>873</v>
      </c>
      <c r="F170" s="162" t="n">
        <v>31800</v>
      </c>
      <c r="G170" s="164" t="str">
        <f aca="false" ca="false" dt2D="false" dtr="false" t="normal">CONCATENATE(C170, D170, E170)</f>
        <v>01048020074670200</v>
      </c>
    </row>
    <row ht="25.5" outlineLevel="0" r="171">
      <c r="A171" s="160" t="s">
        <v>874</v>
      </c>
      <c r="B171" s="161" t="s">
        <v>55</v>
      </c>
      <c r="C171" s="161" t="s">
        <v>905</v>
      </c>
      <c r="D171" s="161" t="s">
        <v>931</v>
      </c>
      <c r="E171" s="161" t="s">
        <v>875</v>
      </c>
      <c r="F171" s="162" t="n">
        <v>31800</v>
      </c>
      <c r="G171" s="164" t="str">
        <f aca="false" ca="false" dt2D="false" dtr="false" t="normal">CONCATENATE(C171, D171, E171)</f>
        <v>01048020074670240</v>
      </c>
    </row>
    <row outlineLevel="0" r="172">
      <c r="A172" s="160" t="s">
        <v>876</v>
      </c>
      <c r="B172" s="161" t="s">
        <v>55</v>
      </c>
      <c r="C172" s="161" t="s">
        <v>905</v>
      </c>
      <c r="D172" s="161" t="s">
        <v>931</v>
      </c>
      <c r="E172" s="161" t="s">
        <v>877</v>
      </c>
      <c r="F172" s="162" t="n">
        <v>31800</v>
      </c>
      <c r="G172" s="164" t="str">
        <f aca="false" ca="false" dt2D="false" dtr="false" t="normal">CONCATENATE(C172, D172, E172)</f>
        <v>01048020074670244</v>
      </c>
    </row>
    <row ht="63.75" outlineLevel="0" r="173">
      <c r="A173" s="160" t="s">
        <v>932</v>
      </c>
      <c r="B173" s="161" t="s">
        <v>55</v>
      </c>
      <c r="C173" s="161" t="s">
        <v>905</v>
      </c>
      <c r="D173" s="161" t="s">
        <v>933</v>
      </c>
      <c r="E173" s="161" t="s">
        <v>851</v>
      </c>
      <c r="F173" s="162" t="n">
        <v>2609000</v>
      </c>
      <c r="G173" s="164" t="str">
        <f aca="false" ca="false" dt2D="false" dtr="false" t="normal">CONCATENATE(C173, D173, E173)</f>
        <v>01048020076040</v>
      </c>
    </row>
    <row ht="51" outlineLevel="0" r="174">
      <c r="A174" s="160" t="s">
        <v>862</v>
      </c>
      <c r="B174" s="161" t="s">
        <v>55</v>
      </c>
      <c r="C174" s="161" t="s">
        <v>905</v>
      </c>
      <c r="D174" s="161" t="s">
        <v>933</v>
      </c>
      <c r="E174" s="161" t="s">
        <v>505</v>
      </c>
      <c r="F174" s="162" t="n">
        <v>2557500</v>
      </c>
      <c r="G174" s="164" t="str">
        <f aca="false" ca="false" dt2D="false" dtr="false" t="normal">CONCATENATE(C174, D174, E174)</f>
        <v>01048020076040100</v>
      </c>
    </row>
    <row ht="25.5" outlineLevel="0" r="175">
      <c r="A175" s="160" t="s">
        <v>863</v>
      </c>
      <c r="B175" s="161" t="s">
        <v>55</v>
      </c>
      <c r="C175" s="161" t="s">
        <v>905</v>
      </c>
      <c r="D175" s="161" t="s">
        <v>933</v>
      </c>
      <c r="E175" s="161" t="s">
        <v>559</v>
      </c>
      <c r="F175" s="162" t="n">
        <v>2557500</v>
      </c>
      <c r="G175" s="164" t="str">
        <f aca="false" ca="false" dt2D="false" dtr="false" t="normal">CONCATENATE(C175, D175, E175)</f>
        <v>01048020076040120</v>
      </c>
    </row>
    <row ht="25.5" outlineLevel="0" r="176">
      <c r="A176" s="160" t="s">
        <v>864</v>
      </c>
      <c r="B176" s="161" t="s">
        <v>55</v>
      </c>
      <c r="C176" s="161" t="s">
        <v>905</v>
      </c>
      <c r="D176" s="161" t="s">
        <v>933</v>
      </c>
      <c r="E176" s="161" t="s">
        <v>865</v>
      </c>
      <c r="F176" s="162" t="n">
        <v>1945086</v>
      </c>
      <c r="G176" s="164" t="str">
        <f aca="false" ca="false" dt2D="false" dtr="false" t="normal">CONCATENATE(C176, D176, E176)</f>
        <v>01048020076040121</v>
      </c>
    </row>
    <row ht="38.25" outlineLevel="0" r="177">
      <c r="A177" s="160" t="s">
        <v>870</v>
      </c>
      <c r="B177" s="161" t="s">
        <v>55</v>
      </c>
      <c r="C177" s="161" t="s">
        <v>905</v>
      </c>
      <c r="D177" s="161" t="s">
        <v>933</v>
      </c>
      <c r="E177" s="161" t="s">
        <v>871</v>
      </c>
      <c r="F177" s="162" t="n">
        <v>25000</v>
      </c>
      <c r="G177" s="164" t="str">
        <f aca="false" ca="false" dt2D="false" dtr="false" t="normal">CONCATENATE(C177, D177, E177)</f>
        <v>01048020076040122</v>
      </c>
    </row>
    <row ht="38.25" outlineLevel="0" r="178">
      <c r="A178" s="160" t="s">
        <v>866</v>
      </c>
      <c r="B178" s="161" t="s">
        <v>55</v>
      </c>
      <c r="C178" s="161" t="s">
        <v>905</v>
      </c>
      <c r="D178" s="161" t="s">
        <v>933</v>
      </c>
      <c r="E178" s="161" t="s">
        <v>867</v>
      </c>
      <c r="F178" s="162" t="n">
        <v>587414</v>
      </c>
      <c r="G178" s="164" t="str">
        <f aca="false" ca="false" dt2D="false" dtr="false" t="normal">CONCATENATE(C178, D178, E178)</f>
        <v>01048020076040129</v>
      </c>
    </row>
    <row ht="25.5" outlineLevel="0" r="179">
      <c r="A179" s="160" t="s">
        <v>872</v>
      </c>
      <c r="B179" s="161" t="s">
        <v>55</v>
      </c>
      <c r="C179" s="161" t="s">
        <v>905</v>
      </c>
      <c r="D179" s="161" t="s">
        <v>933</v>
      </c>
      <c r="E179" s="161" t="s">
        <v>873</v>
      </c>
      <c r="F179" s="162" t="n">
        <v>51500</v>
      </c>
      <c r="G179" s="164" t="str">
        <f aca="false" ca="false" dt2D="false" dtr="false" t="normal">CONCATENATE(C179, D179, E179)</f>
        <v>01048020076040200</v>
      </c>
    </row>
    <row ht="25.5" outlineLevel="0" r="180">
      <c r="A180" s="160" t="s">
        <v>874</v>
      </c>
      <c r="B180" s="161" t="s">
        <v>55</v>
      </c>
      <c r="C180" s="161" t="s">
        <v>905</v>
      </c>
      <c r="D180" s="161" t="s">
        <v>933</v>
      </c>
      <c r="E180" s="161" t="s">
        <v>875</v>
      </c>
      <c r="F180" s="162" t="n">
        <v>51500</v>
      </c>
      <c r="G180" s="164" t="str">
        <f aca="false" ca="false" dt2D="false" dtr="false" t="normal">CONCATENATE(C180, D180, E180)</f>
        <v>01048020076040240</v>
      </c>
    </row>
    <row outlineLevel="0" r="181">
      <c r="A181" s="160" t="s">
        <v>876</v>
      </c>
      <c r="B181" s="161" t="s">
        <v>55</v>
      </c>
      <c r="C181" s="161" t="s">
        <v>905</v>
      </c>
      <c r="D181" s="161" t="s">
        <v>933</v>
      </c>
      <c r="E181" s="161" t="s">
        <v>877</v>
      </c>
      <c r="F181" s="162" t="n">
        <v>51500</v>
      </c>
      <c r="G181" s="164" t="str">
        <f aca="false" ca="false" dt2D="false" dtr="false" t="normal">CONCATENATE(C181, D181, E181)</f>
        <v>01048020076040244</v>
      </c>
    </row>
    <row ht="178.5" outlineLevel="0" r="182">
      <c r="A182" s="160" t="s">
        <v>934</v>
      </c>
      <c r="B182" s="161" t="s">
        <v>55</v>
      </c>
      <c r="C182" s="161" t="s">
        <v>905</v>
      </c>
      <c r="D182" s="161" t="s">
        <v>935</v>
      </c>
      <c r="E182" s="161" t="s">
        <v>851</v>
      </c>
      <c r="F182" s="162" t="n">
        <v>891615</v>
      </c>
      <c r="G182" s="164" t="str">
        <f aca="false" ca="false" dt2D="false" dtr="false" t="normal">CONCATENATE(C182, D182, E182)</f>
        <v>010480200Ч0010</v>
      </c>
    </row>
    <row ht="51" outlineLevel="0" r="183">
      <c r="A183" s="160" t="s">
        <v>862</v>
      </c>
      <c r="B183" s="161" t="s">
        <v>55</v>
      </c>
      <c r="C183" s="161" t="s">
        <v>905</v>
      </c>
      <c r="D183" s="161" t="s">
        <v>935</v>
      </c>
      <c r="E183" s="161" t="s">
        <v>505</v>
      </c>
      <c r="F183" s="162" t="n">
        <v>891615</v>
      </c>
      <c r="G183" s="164" t="str">
        <f aca="false" ca="false" dt2D="false" dtr="false" t="normal">CONCATENATE(C183, D183, E183)</f>
        <v>010480200Ч0010100</v>
      </c>
    </row>
    <row ht="25.5" outlineLevel="0" r="184">
      <c r="A184" s="160" t="s">
        <v>863</v>
      </c>
      <c r="B184" s="161" t="s">
        <v>55</v>
      </c>
      <c r="C184" s="161" t="s">
        <v>905</v>
      </c>
      <c r="D184" s="161" t="s">
        <v>935</v>
      </c>
      <c r="E184" s="161" t="s">
        <v>559</v>
      </c>
      <c r="F184" s="162" t="n">
        <v>891615</v>
      </c>
      <c r="G184" s="164" t="str">
        <f aca="false" ca="false" dt2D="false" dtr="false" t="normal">CONCATENATE(C184, D184, E184)</f>
        <v>010480200Ч0010120</v>
      </c>
    </row>
    <row ht="25.5" outlineLevel="0" r="185">
      <c r="A185" s="160" t="s">
        <v>864</v>
      </c>
      <c r="B185" s="161" t="s">
        <v>55</v>
      </c>
      <c r="C185" s="161" t="s">
        <v>905</v>
      </c>
      <c r="D185" s="161" t="s">
        <v>935</v>
      </c>
      <c r="E185" s="161" t="s">
        <v>865</v>
      </c>
      <c r="F185" s="162" t="n">
        <v>684804</v>
      </c>
      <c r="G185" s="164" t="str">
        <f aca="false" ca="false" dt2D="false" dtr="false" t="normal">CONCATENATE(C185, D185, E185)</f>
        <v>010480200Ч0010121</v>
      </c>
    </row>
    <row customHeight="true" ht="81" outlineLevel="0" r="186">
      <c r="A186" s="160" t="s">
        <v>866</v>
      </c>
      <c r="B186" s="161" t="s">
        <v>55</v>
      </c>
      <c r="C186" s="161" t="s">
        <v>905</v>
      </c>
      <c r="D186" s="161" t="s">
        <v>935</v>
      </c>
      <c r="E186" s="161" t="s">
        <v>867</v>
      </c>
      <c r="F186" s="162" t="n">
        <v>206811</v>
      </c>
      <c r="G186" s="164" t="str">
        <f aca="false" ca="false" dt2D="false" dtr="false" t="normal">CONCATENATE(C186, D186, E186)</f>
        <v>010480200Ч0010129</v>
      </c>
    </row>
    <row ht="25.5" outlineLevel="0" r="187">
      <c r="A187" s="160" t="s">
        <v>936</v>
      </c>
      <c r="B187" s="161" t="s">
        <v>55</v>
      </c>
      <c r="C187" s="161" t="s">
        <v>905</v>
      </c>
      <c r="D187" s="161" t="s">
        <v>937</v>
      </c>
      <c r="E187" s="161" t="s">
        <v>851</v>
      </c>
      <c r="F187" s="162" t="n">
        <v>162599.49</v>
      </c>
      <c r="G187" s="164" t="str">
        <f aca="false" ca="false" dt2D="false" dtr="false" t="normal">CONCATENATE(C187, D187, E187)</f>
        <v>01049000000000</v>
      </c>
    </row>
    <row ht="25.5" outlineLevel="0" r="188">
      <c r="A188" s="160" t="s">
        <v>938</v>
      </c>
      <c r="B188" s="161" t="s">
        <v>55</v>
      </c>
      <c r="C188" s="161" t="s">
        <v>905</v>
      </c>
      <c r="D188" s="161" t="s">
        <v>939</v>
      </c>
      <c r="E188" s="161" t="s">
        <v>851</v>
      </c>
      <c r="F188" s="162" t="n">
        <v>162599.49</v>
      </c>
      <c r="G188" s="164" t="str">
        <f aca="false" ca="false" dt2D="false" dtr="false" t="normal">CONCATENATE(C188, D188, E188)</f>
        <v>01049090000000</v>
      </c>
    </row>
    <row ht="25.5" outlineLevel="0" r="189">
      <c r="A189" s="160" t="s">
        <v>940</v>
      </c>
      <c r="B189" s="161" t="s">
        <v>55</v>
      </c>
      <c r="C189" s="161" t="s">
        <v>905</v>
      </c>
      <c r="D189" s="161" t="s">
        <v>941</v>
      </c>
      <c r="E189" s="161" t="s">
        <v>851</v>
      </c>
      <c r="F189" s="162" t="n">
        <v>162599.49</v>
      </c>
      <c r="G189" s="164" t="str">
        <f aca="false" ca="false" dt2D="false" dtr="false" t="normal">CONCATENATE(C189, D189, E189)</f>
        <v>01049090080010</v>
      </c>
    </row>
    <row outlineLevel="0" r="190">
      <c r="A190" s="160" t="s">
        <v>910</v>
      </c>
      <c r="B190" s="161" t="s">
        <v>55</v>
      </c>
      <c r="C190" s="161" t="s">
        <v>905</v>
      </c>
      <c r="D190" s="161" t="s">
        <v>941</v>
      </c>
      <c r="E190" s="161" t="s">
        <v>911</v>
      </c>
      <c r="F190" s="162" t="n">
        <v>162599.49</v>
      </c>
      <c r="G190" s="164" t="str">
        <f aca="false" ca="false" dt2D="false" dtr="false" t="normal">CONCATENATE(C190, D190, E190)</f>
        <v>01049090080010800</v>
      </c>
    </row>
    <row outlineLevel="0" r="191">
      <c r="A191" s="160" t="s">
        <v>942</v>
      </c>
      <c r="B191" s="161" t="s">
        <v>55</v>
      </c>
      <c r="C191" s="161" t="s">
        <v>905</v>
      </c>
      <c r="D191" s="161" t="s">
        <v>941</v>
      </c>
      <c r="E191" s="161" t="s">
        <v>93</v>
      </c>
      <c r="F191" s="162" t="n">
        <v>162599.49</v>
      </c>
      <c r="G191" s="164" t="str">
        <f aca="false" ca="false" dt2D="false" dtr="false" t="normal">CONCATENATE(C191, D191, E191)</f>
        <v>01049090080010830</v>
      </c>
    </row>
    <row ht="25.5" outlineLevel="0" r="192">
      <c r="A192" s="160" t="s">
        <v>943</v>
      </c>
      <c r="B192" s="161" t="s">
        <v>55</v>
      </c>
      <c r="C192" s="161" t="s">
        <v>905</v>
      </c>
      <c r="D192" s="161" t="s">
        <v>941</v>
      </c>
      <c r="E192" s="161" t="s">
        <v>944</v>
      </c>
      <c r="F192" s="162" t="n">
        <v>162599.49</v>
      </c>
      <c r="G192" s="164" t="str">
        <f aca="false" ca="false" dt2D="false" dtr="false" t="normal">CONCATENATE(C192, D192, E192)</f>
        <v>01049090080010831</v>
      </c>
    </row>
    <row outlineLevel="0" r="193">
      <c r="A193" s="160" t="s">
        <v>945</v>
      </c>
      <c r="B193" s="161" t="s">
        <v>55</v>
      </c>
      <c r="C193" s="161" t="s">
        <v>946</v>
      </c>
      <c r="D193" s="161" t="s">
        <v>851</v>
      </c>
      <c r="E193" s="161" t="s">
        <v>851</v>
      </c>
      <c r="F193" s="162" t="n">
        <v>218800</v>
      </c>
      <c r="G193" s="164" t="str">
        <f aca="false" ca="false" dt2D="false" dtr="false" t="normal">CONCATENATE(C193, D193, E193)</f>
        <v>0105</v>
      </c>
    </row>
    <row ht="25.5" outlineLevel="0" r="194">
      <c r="A194" s="160" t="s">
        <v>936</v>
      </c>
      <c r="B194" s="161" t="s">
        <v>55</v>
      </c>
      <c r="C194" s="161" t="s">
        <v>946</v>
      </c>
      <c r="D194" s="161" t="s">
        <v>937</v>
      </c>
      <c r="E194" s="161" t="s">
        <v>851</v>
      </c>
      <c r="F194" s="162" t="n">
        <v>218800</v>
      </c>
      <c r="G194" s="164" t="str">
        <f aca="false" ca="false" dt2D="false" dtr="false" t="normal">CONCATENATE(C194, D194, E194)</f>
        <v>01059000000000</v>
      </c>
    </row>
    <row ht="63.75" outlineLevel="0" r="195">
      <c r="A195" s="160" t="s">
        <v>947</v>
      </c>
      <c r="B195" s="161" t="s">
        <v>55</v>
      </c>
      <c r="C195" s="161" t="s">
        <v>946</v>
      </c>
      <c r="D195" s="161" t="s">
        <v>948</v>
      </c>
      <c r="E195" s="161" t="s">
        <v>851</v>
      </c>
      <c r="F195" s="162" t="n">
        <v>218800</v>
      </c>
      <c r="G195" s="164" t="str">
        <f aca="false" ca="false" dt2D="false" dtr="false" t="normal">CONCATENATE(C195, D195, E195)</f>
        <v>01059040000000</v>
      </c>
    </row>
    <row ht="63.75" outlineLevel="0" r="196">
      <c r="A196" s="160" t="s">
        <v>947</v>
      </c>
      <c r="B196" s="161" t="s">
        <v>55</v>
      </c>
      <c r="C196" s="161" t="s">
        <v>946</v>
      </c>
      <c r="D196" s="161" t="s">
        <v>949</v>
      </c>
      <c r="E196" s="161" t="s">
        <v>851</v>
      </c>
      <c r="F196" s="162" t="n">
        <v>218800</v>
      </c>
      <c r="G196" s="164" t="str">
        <f aca="false" ca="false" dt2D="false" dtr="false" t="normal">CONCATENATE(C196, D196, E196)</f>
        <v>01059040051200</v>
      </c>
    </row>
    <row ht="25.5" outlineLevel="0" r="197">
      <c r="A197" s="160" t="s">
        <v>872</v>
      </c>
      <c r="B197" s="161" t="s">
        <v>55</v>
      </c>
      <c r="C197" s="161" t="s">
        <v>946</v>
      </c>
      <c r="D197" s="161" t="s">
        <v>949</v>
      </c>
      <c r="E197" s="161" t="s">
        <v>873</v>
      </c>
      <c r="F197" s="162" t="n">
        <v>218800</v>
      </c>
      <c r="G197" s="164" t="str">
        <f aca="false" ca="false" dt2D="false" dtr="false" t="normal">CONCATENATE(C197, D197, E197)</f>
        <v>01059040051200200</v>
      </c>
    </row>
    <row ht="25.5" outlineLevel="0" r="198">
      <c r="A198" s="160" t="s">
        <v>874</v>
      </c>
      <c r="B198" s="161" t="s">
        <v>55</v>
      </c>
      <c r="C198" s="161" t="s">
        <v>946</v>
      </c>
      <c r="D198" s="161" t="s">
        <v>949</v>
      </c>
      <c r="E198" s="161" t="s">
        <v>875</v>
      </c>
      <c r="F198" s="162" t="n">
        <v>218800</v>
      </c>
      <c r="G198" s="164" t="str">
        <f aca="false" ca="false" dt2D="false" dtr="false" t="normal">CONCATENATE(C198, D198, E198)</f>
        <v>01059040051200240</v>
      </c>
    </row>
    <row outlineLevel="0" r="199">
      <c r="A199" s="160" t="s">
        <v>876</v>
      </c>
      <c r="B199" s="161" t="s">
        <v>55</v>
      </c>
      <c r="C199" s="161" t="s">
        <v>946</v>
      </c>
      <c r="D199" s="161" t="s">
        <v>949</v>
      </c>
      <c r="E199" s="161" t="s">
        <v>877</v>
      </c>
      <c r="F199" s="162" t="n">
        <v>218800</v>
      </c>
      <c r="G199" s="164" t="str">
        <f aca="false" ca="false" dt2D="false" dtr="false" t="normal">CONCATENATE(C199, D199, E199)</f>
        <v>01059040051200244</v>
      </c>
    </row>
    <row outlineLevel="0" r="200">
      <c r="A200" s="160" t="s">
        <v>950</v>
      </c>
      <c r="B200" s="161" t="s">
        <v>55</v>
      </c>
      <c r="C200" s="161" t="s">
        <v>951</v>
      </c>
      <c r="D200" s="161" t="s">
        <v>851</v>
      </c>
      <c r="E200" s="161" t="s">
        <v>851</v>
      </c>
      <c r="F200" s="162" t="n">
        <v>739630</v>
      </c>
      <c r="G200" s="164" t="str">
        <f aca="false" ca="false" dt2D="false" dtr="false" t="normal">CONCATENATE(C200, D200, E200)</f>
        <v>0113</v>
      </c>
    </row>
    <row ht="51" outlineLevel="0" r="201">
      <c r="A201" s="160" t="s">
        <v>952</v>
      </c>
      <c r="B201" s="161" t="s">
        <v>55</v>
      </c>
      <c r="C201" s="161" t="s">
        <v>951</v>
      </c>
      <c r="D201" s="161" t="s">
        <v>953</v>
      </c>
      <c r="E201" s="161" t="s">
        <v>851</v>
      </c>
      <c r="F201" s="162" t="n">
        <v>288395</v>
      </c>
      <c r="G201" s="164" t="str">
        <f aca="false" ca="false" dt2D="false" dtr="false" t="normal">CONCATENATE(C201, D201, E201)</f>
        <v>01130400000000</v>
      </c>
    </row>
    <row ht="25.5" outlineLevel="0" r="202">
      <c r="A202" s="160" t="s">
        <v>954</v>
      </c>
      <c r="B202" s="161" t="s">
        <v>55</v>
      </c>
      <c r="C202" s="161" t="s">
        <v>951</v>
      </c>
      <c r="D202" s="161" t="s">
        <v>955</v>
      </c>
      <c r="E202" s="161" t="s">
        <v>851</v>
      </c>
      <c r="F202" s="162" t="n">
        <v>288395</v>
      </c>
      <c r="G202" s="164" t="str">
        <f aca="false" ca="false" dt2D="false" dtr="false" t="normal">CONCATENATE(C202, D202, E202)</f>
        <v>01130430000000</v>
      </c>
    </row>
    <row ht="76.5" outlineLevel="0" r="203">
      <c r="A203" s="160" t="s">
        <v>956</v>
      </c>
      <c r="B203" s="161" t="s">
        <v>55</v>
      </c>
      <c r="C203" s="161" t="s">
        <v>951</v>
      </c>
      <c r="D203" s="161" t="s">
        <v>957</v>
      </c>
      <c r="E203" s="161" t="s">
        <v>851</v>
      </c>
      <c r="F203" s="162" t="n">
        <v>63170.28</v>
      </c>
      <c r="G203" s="164" t="str">
        <f aca="false" ca="false" dt2D="false" dtr="false" t="normal">CONCATENATE(C203, D203, E203)</f>
        <v>01130430080000</v>
      </c>
    </row>
    <row ht="25.5" outlineLevel="0" r="204">
      <c r="A204" s="160" t="s">
        <v>872</v>
      </c>
      <c r="B204" s="161" t="s">
        <v>55</v>
      </c>
      <c r="C204" s="161" t="s">
        <v>951</v>
      </c>
      <c r="D204" s="161" t="s">
        <v>957</v>
      </c>
      <c r="E204" s="161" t="s">
        <v>873</v>
      </c>
      <c r="F204" s="162" t="n">
        <v>63170.28</v>
      </c>
      <c r="G204" s="164" t="str">
        <f aca="false" ca="false" dt2D="false" dtr="false" t="normal">CONCATENATE(C204, D204, E204)</f>
        <v>01130430080000200</v>
      </c>
    </row>
    <row ht="25.5" outlineLevel="0" r="205">
      <c r="A205" s="160" t="s">
        <v>874</v>
      </c>
      <c r="B205" s="161" t="s">
        <v>55</v>
      </c>
      <c r="C205" s="161" t="s">
        <v>951</v>
      </c>
      <c r="D205" s="161" t="s">
        <v>957</v>
      </c>
      <c r="E205" s="161" t="s">
        <v>875</v>
      </c>
      <c r="F205" s="162" t="n">
        <v>63170.28</v>
      </c>
      <c r="G205" s="164" t="str">
        <f aca="false" ca="false" dt2D="false" dtr="false" t="normal">CONCATENATE(C205, D205, E205)</f>
        <v>01130430080000240</v>
      </c>
    </row>
    <row outlineLevel="0" r="206">
      <c r="A206" s="160" t="s">
        <v>876</v>
      </c>
      <c r="B206" s="161" t="s">
        <v>55</v>
      </c>
      <c r="C206" s="161" t="s">
        <v>951</v>
      </c>
      <c r="D206" s="161" t="s">
        <v>957</v>
      </c>
      <c r="E206" s="161" t="s">
        <v>877</v>
      </c>
      <c r="F206" s="162" t="n">
        <v>63170.28</v>
      </c>
      <c r="G206" s="164" t="str">
        <f aca="false" ca="false" dt2D="false" dtr="false" t="normal">CONCATENATE(C206, D206, E206)</f>
        <v>01130430080000244</v>
      </c>
    </row>
    <row ht="76.5" outlineLevel="0" r="207">
      <c r="A207" s="160" t="s">
        <v>958</v>
      </c>
      <c r="B207" s="161" t="s">
        <v>55</v>
      </c>
      <c r="C207" s="161" t="s">
        <v>951</v>
      </c>
      <c r="D207" s="161" t="s">
        <v>959</v>
      </c>
      <c r="E207" s="161" t="s">
        <v>851</v>
      </c>
      <c r="F207" s="162" t="n">
        <v>225224.72</v>
      </c>
      <c r="G207" s="164" t="str">
        <f aca="false" ca="false" dt2D="false" dtr="false" t="normal">CONCATENATE(C207, D207, E207)</f>
        <v>0113043008Ф000</v>
      </c>
    </row>
    <row ht="25.5" outlineLevel="0" r="208">
      <c r="A208" s="160" t="s">
        <v>872</v>
      </c>
      <c r="B208" s="161" t="s">
        <v>55</v>
      </c>
      <c r="C208" s="161" t="s">
        <v>951</v>
      </c>
      <c r="D208" s="161" t="s">
        <v>959</v>
      </c>
      <c r="E208" s="161" t="s">
        <v>873</v>
      </c>
      <c r="F208" s="162" t="n">
        <v>225224.72</v>
      </c>
      <c r="G208" s="164" t="str">
        <f aca="false" ca="false" dt2D="false" dtr="false" t="normal">CONCATENATE(C208, D208, E208)</f>
        <v>0113043008Ф000200</v>
      </c>
    </row>
    <row ht="25.5" outlineLevel="0" r="209">
      <c r="A209" s="160" t="s">
        <v>874</v>
      </c>
      <c r="B209" s="161" t="s">
        <v>55</v>
      </c>
      <c r="C209" s="161" t="s">
        <v>951</v>
      </c>
      <c r="D209" s="161" t="s">
        <v>959</v>
      </c>
      <c r="E209" s="161" t="s">
        <v>875</v>
      </c>
      <c r="F209" s="162" t="n">
        <v>225224.72</v>
      </c>
      <c r="G209" s="164" t="str">
        <f aca="false" ca="false" dt2D="false" dtr="false" t="normal">CONCATENATE(C209, D209, E209)</f>
        <v>0113043008Ф000240</v>
      </c>
    </row>
    <row outlineLevel="0" r="210">
      <c r="A210" s="160" t="s">
        <v>876</v>
      </c>
      <c r="B210" s="161" t="s">
        <v>55</v>
      </c>
      <c r="C210" s="161" t="s">
        <v>951</v>
      </c>
      <c r="D210" s="161" t="s">
        <v>959</v>
      </c>
      <c r="E210" s="161" t="s">
        <v>877</v>
      </c>
      <c r="F210" s="162" t="n">
        <v>225224.72</v>
      </c>
      <c r="G210" s="164" t="str">
        <f aca="false" ca="false" dt2D="false" dtr="false" t="normal">CONCATENATE(C210, D210, E210)</f>
        <v>0113043008Ф000244</v>
      </c>
    </row>
    <row ht="25.5" outlineLevel="0" r="211">
      <c r="A211" s="160" t="s">
        <v>856</v>
      </c>
      <c r="B211" s="161" t="s">
        <v>55</v>
      </c>
      <c r="C211" s="161" t="s">
        <v>951</v>
      </c>
      <c r="D211" s="161" t="s">
        <v>857</v>
      </c>
      <c r="E211" s="161" t="s">
        <v>851</v>
      </c>
      <c r="F211" s="162" t="n">
        <v>391235</v>
      </c>
      <c r="G211" s="164" t="str">
        <f aca="false" ca="false" dt2D="false" dtr="false" t="normal">CONCATENATE(C211, D211, E211)</f>
        <v>01138000000000</v>
      </c>
    </row>
    <row ht="38.25" outlineLevel="0" r="212">
      <c r="A212" s="160" t="s">
        <v>858</v>
      </c>
      <c r="B212" s="161" t="s">
        <v>55</v>
      </c>
      <c r="C212" s="161" t="s">
        <v>951</v>
      </c>
      <c r="D212" s="161" t="s">
        <v>859</v>
      </c>
      <c r="E212" s="161" t="s">
        <v>851</v>
      </c>
      <c r="F212" s="162" t="n">
        <v>391235</v>
      </c>
      <c r="G212" s="164" t="str">
        <f aca="false" ca="false" dt2D="false" dtr="false" t="normal">CONCATENATE(C212, D212, E212)</f>
        <v>01138020000000</v>
      </c>
    </row>
    <row ht="63.75" outlineLevel="0" r="213">
      <c r="A213" s="160" t="s">
        <v>960</v>
      </c>
      <c r="B213" s="161" t="s">
        <v>55</v>
      </c>
      <c r="C213" s="161" t="s">
        <v>951</v>
      </c>
      <c r="D213" s="161" t="s">
        <v>961</v>
      </c>
      <c r="E213" s="161" t="s">
        <v>851</v>
      </c>
      <c r="F213" s="162" t="n">
        <v>122500</v>
      </c>
      <c r="G213" s="164" t="str">
        <f aca="false" ca="false" dt2D="false" dtr="false" t="normal">CONCATENATE(C213, D213, E213)</f>
        <v>01138020074290</v>
      </c>
    </row>
    <row ht="51" outlineLevel="0" r="214">
      <c r="A214" s="160" t="s">
        <v>862</v>
      </c>
      <c r="B214" s="161" t="s">
        <v>55</v>
      </c>
      <c r="C214" s="161" t="s">
        <v>951</v>
      </c>
      <c r="D214" s="161" t="s">
        <v>961</v>
      </c>
      <c r="E214" s="161" t="s">
        <v>505</v>
      </c>
      <c r="F214" s="162" t="n">
        <v>119200</v>
      </c>
      <c r="G214" s="164" t="str">
        <f aca="false" ca="false" dt2D="false" dtr="false" t="normal">CONCATENATE(C214, D214, E214)</f>
        <v>01138020074290100</v>
      </c>
    </row>
    <row ht="25.5" outlineLevel="0" r="215">
      <c r="A215" s="160" t="s">
        <v>863</v>
      </c>
      <c r="B215" s="161" t="s">
        <v>55</v>
      </c>
      <c r="C215" s="161" t="s">
        <v>951</v>
      </c>
      <c r="D215" s="161" t="s">
        <v>961</v>
      </c>
      <c r="E215" s="161" t="s">
        <v>559</v>
      </c>
      <c r="F215" s="162" t="n">
        <v>119200</v>
      </c>
      <c r="G215" s="164" t="str">
        <f aca="false" ca="false" dt2D="false" dtr="false" t="normal">CONCATENATE(C215, D215, E215)</f>
        <v>01138020074290120</v>
      </c>
    </row>
    <row ht="25.5" outlineLevel="0" r="216">
      <c r="A216" s="160" t="s">
        <v>864</v>
      </c>
      <c r="B216" s="161" t="s">
        <v>55</v>
      </c>
      <c r="C216" s="161" t="s">
        <v>951</v>
      </c>
      <c r="D216" s="161" t="s">
        <v>961</v>
      </c>
      <c r="E216" s="161" t="s">
        <v>865</v>
      </c>
      <c r="F216" s="162" t="n">
        <v>91564</v>
      </c>
      <c r="G216" s="164" t="str">
        <f aca="false" ca="false" dt2D="false" dtr="false" t="normal">CONCATENATE(C216, D216, E216)</f>
        <v>01138020074290121</v>
      </c>
    </row>
    <row ht="38.25" outlineLevel="0" r="217">
      <c r="A217" s="160" t="s">
        <v>866</v>
      </c>
      <c r="B217" s="161" t="s">
        <v>55</v>
      </c>
      <c r="C217" s="161" t="s">
        <v>951</v>
      </c>
      <c r="D217" s="161" t="s">
        <v>961</v>
      </c>
      <c r="E217" s="161" t="s">
        <v>867</v>
      </c>
      <c r="F217" s="162" t="n">
        <v>27636</v>
      </c>
      <c r="G217" s="164" t="str">
        <f aca="false" ca="false" dt2D="false" dtr="false" t="normal">CONCATENATE(C217, D217, E217)</f>
        <v>01138020074290129</v>
      </c>
    </row>
    <row ht="25.5" outlineLevel="0" r="218">
      <c r="A218" s="160" t="s">
        <v>872</v>
      </c>
      <c r="B218" s="161" t="s">
        <v>55</v>
      </c>
      <c r="C218" s="161" t="s">
        <v>951</v>
      </c>
      <c r="D218" s="161" t="s">
        <v>961</v>
      </c>
      <c r="E218" s="161" t="s">
        <v>873</v>
      </c>
      <c r="F218" s="162" t="n">
        <v>3300</v>
      </c>
      <c r="G218" s="164" t="str">
        <f aca="false" ca="false" dt2D="false" dtr="false" t="normal">CONCATENATE(C218, D218, E218)</f>
        <v>01138020074290200</v>
      </c>
    </row>
    <row ht="25.5" outlineLevel="0" r="219">
      <c r="A219" s="160" t="s">
        <v>874</v>
      </c>
      <c r="B219" s="161" t="s">
        <v>55</v>
      </c>
      <c r="C219" s="161" t="s">
        <v>951</v>
      </c>
      <c r="D219" s="161" t="s">
        <v>961</v>
      </c>
      <c r="E219" s="161" t="s">
        <v>875</v>
      </c>
      <c r="F219" s="162" t="n">
        <v>3300</v>
      </c>
      <c r="G219" s="164" t="str">
        <f aca="false" ca="false" dt2D="false" dtr="false" t="normal">CONCATENATE(C219, D219, E219)</f>
        <v>01138020074290240</v>
      </c>
    </row>
    <row outlineLevel="0" r="220">
      <c r="A220" s="160" t="s">
        <v>876</v>
      </c>
      <c r="B220" s="161" t="s">
        <v>55</v>
      </c>
      <c r="C220" s="161" t="s">
        <v>951</v>
      </c>
      <c r="D220" s="161" t="s">
        <v>961</v>
      </c>
      <c r="E220" s="161" t="s">
        <v>877</v>
      </c>
      <c r="F220" s="162" t="n">
        <v>3300</v>
      </c>
      <c r="G220" s="164" t="str">
        <f aca="false" ca="false" dt2D="false" dtr="false" t="normal">CONCATENATE(C220, D220, E220)</f>
        <v>01138020074290244</v>
      </c>
    </row>
    <row ht="38.25" outlineLevel="0" r="221">
      <c r="A221" s="160" t="s">
        <v>962</v>
      </c>
      <c r="B221" s="161" t="s">
        <v>55</v>
      </c>
      <c r="C221" s="161" t="s">
        <v>951</v>
      </c>
      <c r="D221" s="161" t="s">
        <v>963</v>
      </c>
      <c r="E221" s="161" t="s">
        <v>851</v>
      </c>
      <c r="F221" s="162" t="n">
        <v>148035</v>
      </c>
      <c r="G221" s="164" t="str">
        <f aca="false" ca="false" dt2D="false" dtr="false" t="normal">CONCATENATE(C221, D221, E221)</f>
        <v>01138020075190</v>
      </c>
    </row>
    <row ht="51" outlineLevel="0" r="222">
      <c r="A222" s="160" t="s">
        <v>862</v>
      </c>
      <c r="B222" s="161" t="s">
        <v>55</v>
      </c>
      <c r="C222" s="161" t="s">
        <v>951</v>
      </c>
      <c r="D222" s="161" t="s">
        <v>963</v>
      </c>
      <c r="E222" s="161" t="s">
        <v>505</v>
      </c>
      <c r="F222" s="162" t="n">
        <v>125682</v>
      </c>
      <c r="G222" s="164" t="str">
        <f aca="false" ca="false" dt2D="false" dtr="false" t="normal">CONCATENATE(C222, D222, E222)</f>
        <v>01138020075190100</v>
      </c>
    </row>
    <row ht="25.5" outlineLevel="0" r="223">
      <c r="A223" s="160" t="s">
        <v>863</v>
      </c>
      <c r="B223" s="161" t="s">
        <v>55</v>
      </c>
      <c r="C223" s="161" t="s">
        <v>951</v>
      </c>
      <c r="D223" s="161" t="s">
        <v>963</v>
      </c>
      <c r="E223" s="161" t="s">
        <v>559</v>
      </c>
      <c r="F223" s="162" t="n">
        <v>125682</v>
      </c>
      <c r="G223" s="164" t="str">
        <f aca="false" ca="false" dt2D="false" dtr="false" t="normal">CONCATENATE(C223, D223, E223)</f>
        <v>01138020075190120</v>
      </c>
    </row>
    <row ht="25.5" outlineLevel="0" r="224">
      <c r="A224" s="160" t="s">
        <v>864</v>
      </c>
      <c r="B224" s="161" t="s">
        <v>55</v>
      </c>
      <c r="C224" s="161" t="s">
        <v>951</v>
      </c>
      <c r="D224" s="161" t="s">
        <v>963</v>
      </c>
      <c r="E224" s="161" t="s">
        <v>865</v>
      </c>
      <c r="F224" s="162" t="n">
        <v>96530</v>
      </c>
      <c r="G224" s="164" t="str">
        <f aca="false" ca="false" dt2D="false" dtr="false" t="normal">CONCATENATE(C224, D224, E224)</f>
        <v>01138020075190121</v>
      </c>
    </row>
    <row ht="38.25" outlineLevel="0" r="225">
      <c r="A225" s="160" t="s">
        <v>866</v>
      </c>
      <c r="B225" s="161" t="s">
        <v>55</v>
      </c>
      <c r="C225" s="161" t="s">
        <v>951</v>
      </c>
      <c r="D225" s="161" t="s">
        <v>963</v>
      </c>
      <c r="E225" s="161" t="s">
        <v>867</v>
      </c>
      <c r="F225" s="162" t="n">
        <v>29152</v>
      </c>
      <c r="G225" s="164" t="str">
        <f aca="false" ca="false" dt2D="false" dtr="false" t="normal">CONCATENATE(C225, D225, E225)</f>
        <v>01138020075190129</v>
      </c>
    </row>
    <row ht="25.5" outlineLevel="0" r="226">
      <c r="A226" s="160" t="s">
        <v>872</v>
      </c>
      <c r="B226" s="161" t="s">
        <v>55</v>
      </c>
      <c r="C226" s="161" t="s">
        <v>951</v>
      </c>
      <c r="D226" s="161" t="s">
        <v>963</v>
      </c>
      <c r="E226" s="161" t="s">
        <v>873</v>
      </c>
      <c r="F226" s="162" t="n">
        <v>22353</v>
      </c>
      <c r="G226" s="164" t="str">
        <f aca="false" ca="false" dt2D="false" dtr="false" t="normal">CONCATENATE(C226, D226, E226)</f>
        <v>01138020075190200</v>
      </c>
    </row>
    <row ht="25.5" outlineLevel="0" r="227">
      <c r="A227" s="160" t="s">
        <v>874</v>
      </c>
      <c r="B227" s="161" t="s">
        <v>55</v>
      </c>
      <c r="C227" s="161" t="s">
        <v>951</v>
      </c>
      <c r="D227" s="161" t="s">
        <v>963</v>
      </c>
      <c r="E227" s="161" t="s">
        <v>875</v>
      </c>
      <c r="F227" s="162" t="n">
        <v>22353</v>
      </c>
      <c r="G227" s="164" t="str">
        <f aca="false" ca="false" dt2D="false" dtr="false" t="normal">CONCATENATE(C227, D227, E227)</f>
        <v>01138020075190240</v>
      </c>
    </row>
    <row outlineLevel="0" r="228">
      <c r="A228" s="160" t="s">
        <v>876</v>
      </c>
      <c r="B228" s="161" t="s">
        <v>55</v>
      </c>
      <c r="C228" s="161" t="s">
        <v>951</v>
      </c>
      <c r="D228" s="161" t="s">
        <v>963</v>
      </c>
      <c r="E228" s="161" t="s">
        <v>877</v>
      </c>
      <c r="F228" s="162" t="n">
        <v>22353</v>
      </c>
      <c r="G228" s="164" t="str">
        <f aca="false" ca="false" dt2D="false" dtr="false" t="normal">CONCATENATE(C228, D228, E228)</f>
        <v>01138020075190244</v>
      </c>
    </row>
    <row ht="114.75" outlineLevel="0" r="229">
      <c r="A229" s="160" t="s">
        <v>964</v>
      </c>
      <c r="B229" s="161" t="s">
        <v>55</v>
      </c>
      <c r="C229" s="161" t="s">
        <v>951</v>
      </c>
      <c r="D229" s="161" t="s">
        <v>965</v>
      </c>
      <c r="E229" s="161" t="s">
        <v>851</v>
      </c>
      <c r="F229" s="162" t="n">
        <v>120700</v>
      </c>
      <c r="G229" s="164" t="str">
        <f aca="false" ca="false" dt2D="false" dtr="false" t="normal">CONCATENATE(C229, D229, E229)</f>
        <v>01138020078460</v>
      </c>
    </row>
    <row ht="51" outlineLevel="0" r="230">
      <c r="A230" s="160" t="s">
        <v>862</v>
      </c>
      <c r="B230" s="161" t="s">
        <v>55</v>
      </c>
      <c r="C230" s="161" t="s">
        <v>951</v>
      </c>
      <c r="D230" s="161" t="s">
        <v>965</v>
      </c>
      <c r="E230" s="161" t="s">
        <v>505</v>
      </c>
      <c r="F230" s="162" t="n">
        <v>117800</v>
      </c>
      <c r="G230" s="164" t="str">
        <f aca="false" ca="false" dt2D="false" dtr="false" t="normal">CONCATENATE(C230, D230, E230)</f>
        <v>01138020078460100</v>
      </c>
    </row>
    <row ht="25.5" outlineLevel="0" r="231">
      <c r="A231" s="160" t="s">
        <v>863</v>
      </c>
      <c r="B231" s="161" t="s">
        <v>55</v>
      </c>
      <c r="C231" s="161" t="s">
        <v>951</v>
      </c>
      <c r="D231" s="161" t="s">
        <v>965</v>
      </c>
      <c r="E231" s="161" t="s">
        <v>559</v>
      </c>
      <c r="F231" s="162" t="n">
        <v>117800</v>
      </c>
      <c r="G231" s="164" t="str">
        <f aca="false" ca="false" dt2D="false" dtr="false" t="normal">CONCATENATE(C231, D231, E231)</f>
        <v>01138020078460120</v>
      </c>
    </row>
    <row ht="25.5" outlineLevel="0" r="232">
      <c r="A232" s="160" t="s">
        <v>864</v>
      </c>
      <c r="B232" s="161" t="s">
        <v>55</v>
      </c>
      <c r="C232" s="161" t="s">
        <v>951</v>
      </c>
      <c r="D232" s="161" t="s">
        <v>965</v>
      </c>
      <c r="E232" s="161" t="s">
        <v>865</v>
      </c>
      <c r="F232" s="162" t="n">
        <v>90476</v>
      </c>
      <c r="G232" s="164" t="str">
        <f aca="false" ca="false" dt2D="false" dtr="false" t="normal">CONCATENATE(C232, D232, E232)</f>
        <v>01138020078460121</v>
      </c>
    </row>
    <row ht="38.25" outlineLevel="0" r="233">
      <c r="A233" s="160" t="s">
        <v>866</v>
      </c>
      <c r="B233" s="161" t="s">
        <v>55</v>
      </c>
      <c r="C233" s="161" t="s">
        <v>951</v>
      </c>
      <c r="D233" s="161" t="s">
        <v>965</v>
      </c>
      <c r="E233" s="161" t="s">
        <v>867</v>
      </c>
      <c r="F233" s="162" t="n">
        <v>27324</v>
      </c>
      <c r="G233" s="164" t="str">
        <f aca="false" ca="false" dt2D="false" dtr="false" t="normal">CONCATENATE(C233, D233, E233)</f>
        <v>01138020078460129</v>
      </c>
    </row>
    <row ht="25.5" outlineLevel="0" r="234">
      <c r="A234" s="160" t="s">
        <v>872</v>
      </c>
      <c r="B234" s="161" t="s">
        <v>55</v>
      </c>
      <c r="C234" s="161" t="s">
        <v>951</v>
      </c>
      <c r="D234" s="161" t="s">
        <v>965</v>
      </c>
      <c r="E234" s="161" t="s">
        <v>873</v>
      </c>
      <c r="F234" s="162" t="n">
        <v>2900</v>
      </c>
      <c r="G234" s="164" t="str">
        <f aca="false" ca="false" dt2D="false" dtr="false" t="normal">CONCATENATE(C234, D234, E234)</f>
        <v>01138020078460200</v>
      </c>
    </row>
    <row ht="25.5" outlineLevel="0" r="235">
      <c r="A235" s="160" t="s">
        <v>874</v>
      </c>
      <c r="B235" s="161" t="s">
        <v>55</v>
      </c>
      <c r="C235" s="161" t="s">
        <v>951</v>
      </c>
      <c r="D235" s="161" t="s">
        <v>965</v>
      </c>
      <c r="E235" s="161" t="s">
        <v>875</v>
      </c>
      <c r="F235" s="162" t="n">
        <v>2900</v>
      </c>
      <c r="G235" s="164" t="str">
        <f aca="false" ca="false" dt2D="false" dtr="false" t="normal">CONCATENATE(C235, D235, E235)</f>
        <v>01138020078460240</v>
      </c>
    </row>
    <row outlineLevel="0" r="236">
      <c r="A236" s="160" t="s">
        <v>876</v>
      </c>
      <c r="B236" s="161" t="s">
        <v>55</v>
      </c>
      <c r="C236" s="161" t="s">
        <v>951</v>
      </c>
      <c r="D236" s="161" t="s">
        <v>965</v>
      </c>
      <c r="E236" s="161" t="s">
        <v>877</v>
      </c>
      <c r="F236" s="162" t="n">
        <v>2900</v>
      </c>
      <c r="G236" s="164" t="str">
        <f aca="false" ca="false" dt2D="false" dtr="false" t="normal">CONCATENATE(C236, D236, E236)</f>
        <v>01138020078460244</v>
      </c>
    </row>
    <row ht="25.5" outlineLevel="0" r="237">
      <c r="A237" s="160" t="s">
        <v>936</v>
      </c>
      <c r="B237" s="161" t="s">
        <v>55</v>
      </c>
      <c r="C237" s="161" t="s">
        <v>951</v>
      </c>
      <c r="D237" s="161" t="s">
        <v>937</v>
      </c>
      <c r="E237" s="161" t="s">
        <v>851</v>
      </c>
      <c r="F237" s="162" t="n">
        <v>60000</v>
      </c>
      <c r="G237" s="164" t="str">
        <f aca="false" ca="false" dt2D="false" dtr="false" t="normal">CONCATENATE(C237, D237, E237)</f>
        <v>01139000000000</v>
      </c>
    </row>
    <row ht="51" outlineLevel="0" r="238">
      <c r="A238" s="160" t="s">
        <v>966</v>
      </c>
      <c r="B238" s="161" t="s">
        <v>55</v>
      </c>
      <c r="C238" s="161" t="s">
        <v>951</v>
      </c>
      <c r="D238" s="161" t="s">
        <v>967</v>
      </c>
      <c r="E238" s="161" t="s">
        <v>851</v>
      </c>
      <c r="F238" s="162" t="n">
        <v>60000</v>
      </c>
      <c r="G238" s="164" t="str">
        <f aca="false" ca="false" dt2D="false" dtr="false" t="normal">CONCATENATE(C238, D238, E238)</f>
        <v>01139060000000</v>
      </c>
    </row>
    <row ht="51" outlineLevel="0" r="239">
      <c r="A239" s="160" t="s">
        <v>966</v>
      </c>
      <c r="B239" s="161" t="s">
        <v>55</v>
      </c>
      <c r="C239" s="161" t="s">
        <v>951</v>
      </c>
      <c r="D239" s="161" t="s">
        <v>968</v>
      </c>
      <c r="E239" s="161" t="s">
        <v>851</v>
      </c>
      <c r="F239" s="162" t="n">
        <v>60000</v>
      </c>
      <c r="G239" s="164" t="str">
        <f aca="false" ca="false" dt2D="false" dtr="false" t="normal">CONCATENATE(C239, D239, E239)</f>
        <v>01139060080000</v>
      </c>
    </row>
    <row outlineLevel="0" r="240">
      <c r="A240" s="160" t="s">
        <v>969</v>
      </c>
      <c r="B240" s="161" t="s">
        <v>55</v>
      </c>
      <c r="C240" s="161" t="s">
        <v>951</v>
      </c>
      <c r="D240" s="161" t="s">
        <v>968</v>
      </c>
      <c r="E240" s="161" t="s">
        <v>970</v>
      </c>
      <c r="F240" s="162" t="n">
        <v>60000</v>
      </c>
      <c r="G240" s="164" t="str">
        <f aca="false" ca="false" dt2D="false" dtr="false" t="normal">CONCATENATE(C240, D240, E240)</f>
        <v>01139060080000300</v>
      </c>
    </row>
    <row ht="25.5" outlineLevel="0" r="241">
      <c r="A241" s="160" t="s">
        <v>971</v>
      </c>
      <c r="B241" s="161" t="s">
        <v>55</v>
      </c>
      <c r="C241" s="161" t="s">
        <v>951</v>
      </c>
      <c r="D241" s="161" t="s">
        <v>968</v>
      </c>
      <c r="E241" s="161" t="s">
        <v>972</v>
      </c>
      <c r="F241" s="162" t="n">
        <v>60000</v>
      </c>
      <c r="G241" s="164" t="str">
        <f aca="false" ca="false" dt2D="false" dtr="false" t="normal">CONCATENATE(C241, D241, E241)</f>
        <v>01139060080000330</v>
      </c>
    </row>
    <row ht="25.5" outlineLevel="0" r="242">
      <c r="A242" s="160" t="s">
        <v>973</v>
      </c>
      <c r="B242" s="161" t="s">
        <v>55</v>
      </c>
      <c r="C242" s="161" t="s">
        <v>974</v>
      </c>
      <c r="D242" s="161" t="s">
        <v>851</v>
      </c>
      <c r="E242" s="161" t="s">
        <v>851</v>
      </c>
      <c r="F242" s="162" t="n">
        <v>5908503.14</v>
      </c>
      <c r="G242" s="164" t="str">
        <f aca="false" ca="false" dt2D="false" dtr="false" t="normal">CONCATENATE(C242, D242, E242)</f>
        <v>0300</v>
      </c>
    </row>
    <row ht="38.25" outlineLevel="0" r="243">
      <c r="A243" s="160" t="s">
        <v>975</v>
      </c>
      <c r="B243" s="161" t="s">
        <v>55</v>
      </c>
      <c r="C243" s="161" t="s">
        <v>976</v>
      </c>
      <c r="D243" s="161" t="s">
        <v>851</v>
      </c>
      <c r="E243" s="161" t="s">
        <v>851</v>
      </c>
      <c r="F243" s="162" t="n">
        <v>5908503.14</v>
      </c>
      <c r="G243" s="164" t="str">
        <f aca="false" ca="false" dt2D="false" dtr="false" t="normal">CONCATENATE(C243, D243, E243)</f>
        <v>0310</v>
      </c>
    </row>
    <row ht="51" outlineLevel="0" r="244">
      <c r="A244" s="160" t="s">
        <v>952</v>
      </c>
      <c r="B244" s="161" t="s">
        <v>55</v>
      </c>
      <c r="C244" s="161" t="s">
        <v>976</v>
      </c>
      <c r="D244" s="161" t="s">
        <v>953</v>
      </c>
      <c r="E244" s="161" t="s">
        <v>851</v>
      </c>
      <c r="F244" s="162" t="n">
        <v>5908503.14</v>
      </c>
      <c r="G244" s="164" t="str">
        <f aca="false" ca="false" dt2D="false" dtr="false" t="normal">CONCATENATE(C244, D244, E244)</f>
        <v>03100400000000</v>
      </c>
    </row>
    <row ht="51" outlineLevel="0" r="245">
      <c r="A245" s="160" t="s">
        <v>977</v>
      </c>
      <c r="B245" s="161" t="s">
        <v>55</v>
      </c>
      <c r="C245" s="161" t="s">
        <v>976</v>
      </c>
      <c r="D245" s="161" t="s">
        <v>978</v>
      </c>
      <c r="E245" s="161" t="s">
        <v>851</v>
      </c>
      <c r="F245" s="162" t="n">
        <v>5701632.27</v>
      </c>
      <c r="G245" s="164" t="str">
        <f aca="false" ca="false" dt2D="false" dtr="false" t="normal">CONCATENATE(C245, D245, E245)</f>
        <v>03100410000000</v>
      </c>
    </row>
    <row ht="127.5" outlineLevel="0" r="246">
      <c r="A246" s="160" t="s">
        <v>979</v>
      </c>
      <c r="B246" s="161" t="s">
        <v>55</v>
      </c>
      <c r="C246" s="161" t="s">
        <v>976</v>
      </c>
      <c r="D246" s="161" t="s">
        <v>980</v>
      </c>
      <c r="E246" s="161" t="s">
        <v>851</v>
      </c>
      <c r="F246" s="162" t="n">
        <v>783105</v>
      </c>
      <c r="G246" s="164" t="str">
        <f aca="false" ca="false" dt2D="false" dtr="false" t="normal">CONCATENATE(C246, D246, E246)</f>
        <v>03100410027242</v>
      </c>
    </row>
    <row ht="51" outlineLevel="0" r="247">
      <c r="A247" s="160" t="s">
        <v>862</v>
      </c>
      <c r="B247" s="161" t="s">
        <v>55</v>
      </c>
      <c r="C247" s="161" t="s">
        <v>976</v>
      </c>
      <c r="D247" s="161" t="s">
        <v>980</v>
      </c>
      <c r="E247" s="161" t="s">
        <v>505</v>
      </c>
      <c r="F247" s="162" t="n">
        <v>783105</v>
      </c>
      <c r="G247" s="164" t="str">
        <f aca="false" ca="false" dt2D="false" dtr="false" t="normal">CONCATENATE(C247, D247, E247)</f>
        <v>03100410027242100</v>
      </c>
    </row>
    <row outlineLevel="0" r="248">
      <c r="A248" s="160" t="s">
        <v>981</v>
      </c>
      <c r="B248" s="161" t="s">
        <v>55</v>
      </c>
      <c r="C248" s="161" t="s">
        <v>976</v>
      </c>
      <c r="D248" s="161" t="s">
        <v>980</v>
      </c>
      <c r="E248" s="161" t="s">
        <v>483</v>
      </c>
      <c r="F248" s="162" t="n">
        <v>783105</v>
      </c>
      <c r="G248" s="164" t="str">
        <f aca="false" ca="false" dt2D="false" dtr="false" t="normal">CONCATENATE(C248, D248, E248)</f>
        <v>03100410027242110</v>
      </c>
    </row>
    <row outlineLevel="0" r="249">
      <c r="A249" s="160" t="s">
        <v>982</v>
      </c>
      <c r="B249" s="161" t="s">
        <v>55</v>
      </c>
      <c r="C249" s="161" t="s">
        <v>976</v>
      </c>
      <c r="D249" s="161" t="s">
        <v>980</v>
      </c>
      <c r="E249" s="161" t="s">
        <v>983</v>
      </c>
      <c r="F249" s="162" t="n">
        <v>601463</v>
      </c>
      <c r="G249" s="164" t="str">
        <f aca="false" ca="false" dt2D="false" dtr="false" t="normal">CONCATENATE(C249, D249, E249)</f>
        <v>03100410027242111</v>
      </c>
    </row>
    <row ht="38.25" outlineLevel="0" r="250">
      <c r="A250" s="160" t="s">
        <v>984</v>
      </c>
      <c r="B250" s="161" t="s">
        <v>55</v>
      </c>
      <c r="C250" s="161" t="s">
        <v>976</v>
      </c>
      <c r="D250" s="161" t="s">
        <v>980</v>
      </c>
      <c r="E250" s="161" t="s">
        <v>985</v>
      </c>
      <c r="F250" s="162" t="n">
        <v>181642</v>
      </c>
      <c r="G250" s="164" t="str">
        <f aca="false" ca="false" dt2D="false" dtr="false" t="normal">CONCATENATE(C250, D250, E250)</f>
        <v>03100410027242119</v>
      </c>
    </row>
    <row ht="114.75" outlineLevel="0" r="251">
      <c r="A251" s="160" t="s">
        <v>986</v>
      </c>
      <c r="B251" s="161" t="s">
        <v>55</v>
      </c>
      <c r="C251" s="161" t="s">
        <v>976</v>
      </c>
      <c r="D251" s="161" t="s">
        <v>987</v>
      </c>
      <c r="E251" s="161" t="s">
        <v>851</v>
      </c>
      <c r="F251" s="162" t="n">
        <v>4297411.8</v>
      </c>
      <c r="G251" s="164" t="str">
        <f aca="false" ca="false" dt2D="false" dtr="false" t="normal">CONCATENATE(C251, D251, E251)</f>
        <v>03100410040010</v>
      </c>
    </row>
    <row ht="51" outlineLevel="0" r="252">
      <c r="A252" s="160" t="s">
        <v>862</v>
      </c>
      <c r="B252" s="161" t="s">
        <v>55</v>
      </c>
      <c r="C252" s="161" t="s">
        <v>976</v>
      </c>
      <c r="D252" s="161" t="s">
        <v>987</v>
      </c>
      <c r="E252" s="161" t="s">
        <v>505</v>
      </c>
      <c r="F252" s="162" t="n">
        <v>4288272</v>
      </c>
      <c r="G252" s="164" t="str">
        <f aca="false" ca="false" dt2D="false" dtr="false" t="normal">CONCATENATE(C252, D252, E252)</f>
        <v>03100410040010100</v>
      </c>
    </row>
    <row outlineLevel="0" r="253">
      <c r="A253" s="160" t="s">
        <v>981</v>
      </c>
      <c r="B253" s="161" t="s">
        <v>55</v>
      </c>
      <c r="C253" s="161" t="s">
        <v>976</v>
      </c>
      <c r="D253" s="161" t="s">
        <v>987</v>
      </c>
      <c r="E253" s="161" t="s">
        <v>483</v>
      </c>
      <c r="F253" s="162" t="n">
        <v>4288272</v>
      </c>
      <c r="G253" s="164" t="str">
        <f aca="false" ca="false" dt2D="false" dtr="false" t="normal">CONCATENATE(C253, D253, E253)</f>
        <v>03100410040010110</v>
      </c>
    </row>
    <row outlineLevel="0" r="254">
      <c r="A254" s="160" t="s">
        <v>982</v>
      </c>
      <c r="B254" s="161" t="s">
        <v>55</v>
      </c>
      <c r="C254" s="161" t="s">
        <v>976</v>
      </c>
      <c r="D254" s="161" t="s">
        <v>987</v>
      </c>
      <c r="E254" s="161" t="s">
        <v>983</v>
      </c>
      <c r="F254" s="162" t="n">
        <v>3293604</v>
      </c>
      <c r="G254" s="164" t="str">
        <f aca="false" ca="false" dt2D="false" dtr="false" t="normal">CONCATENATE(C254, D254, E254)</f>
        <v>03100410040010111</v>
      </c>
    </row>
    <row ht="38.25" outlineLevel="0" r="255">
      <c r="A255" s="160" t="s">
        <v>984</v>
      </c>
      <c r="B255" s="161" t="s">
        <v>55</v>
      </c>
      <c r="C255" s="161" t="s">
        <v>976</v>
      </c>
      <c r="D255" s="161" t="s">
        <v>987</v>
      </c>
      <c r="E255" s="161" t="s">
        <v>985</v>
      </c>
      <c r="F255" s="162" t="n">
        <v>994668</v>
      </c>
      <c r="G255" s="164" t="str">
        <f aca="false" ca="false" dt2D="false" dtr="false" t="normal">CONCATENATE(C255, D255, E255)</f>
        <v>03100410040010119</v>
      </c>
    </row>
    <row ht="25.5" outlineLevel="0" r="256">
      <c r="A256" s="160" t="s">
        <v>872</v>
      </c>
      <c r="B256" s="161" t="s">
        <v>55</v>
      </c>
      <c r="C256" s="161" t="s">
        <v>976</v>
      </c>
      <c r="D256" s="161" t="s">
        <v>987</v>
      </c>
      <c r="E256" s="161" t="s">
        <v>873</v>
      </c>
      <c r="F256" s="162" t="n">
        <v>9139.8</v>
      </c>
      <c r="G256" s="164" t="str">
        <f aca="false" ca="false" dt2D="false" dtr="false" t="normal">CONCATENATE(C256, D256, E256)</f>
        <v>03100410040010200</v>
      </c>
    </row>
    <row ht="25.5" outlineLevel="0" r="257">
      <c r="A257" s="160" t="s">
        <v>874</v>
      </c>
      <c r="B257" s="161" t="s">
        <v>55</v>
      </c>
      <c r="C257" s="161" t="s">
        <v>976</v>
      </c>
      <c r="D257" s="161" t="s">
        <v>987</v>
      </c>
      <c r="E257" s="161" t="s">
        <v>875</v>
      </c>
      <c r="F257" s="162" t="n">
        <v>9139.8</v>
      </c>
      <c r="G257" s="164" t="str">
        <f aca="false" ca="false" dt2D="false" dtr="false" t="normal">CONCATENATE(C257, D257, E257)</f>
        <v>03100410040010240</v>
      </c>
    </row>
    <row outlineLevel="0" r="258">
      <c r="A258" s="160" t="s">
        <v>876</v>
      </c>
      <c r="B258" s="161" t="s">
        <v>55</v>
      </c>
      <c r="C258" s="161" t="s">
        <v>976</v>
      </c>
      <c r="D258" s="161" t="s">
        <v>987</v>
      </c>
      <c r="E258" s="161" t="s">
        <v>877</v>
      </c>
      <c r="F258" s="162" t="n">
        <v>9139.8</v>
      </c>
      <c r="G258" s="164" t="str">
        <f aca="false" ca="false" dt2D="false" dtr="false" t="normal">CONCATENATE(C258, D258, E258)</f>
        <v>03100410040010244</v>
      </c>
    </row>
    <row ht="127.5" outlineLevel="0" r="259">
      <c r="A259" s="160" t="s">
        <v>988</v>
      </c>
      <c r="B259" s="161" t="s">
        <v>55</v>
      </c>
      <c r="C259" s="161" t="s">
        <v>976</v>
      </c>
      <c r="D259" s="161" t="s">
        <v>989</v>
      </c>
      <c r="E259" s="161" t="s">
        <v>851</v>
      </c>
      <c r="F259" s="162" t="n">
        <v>323195.83</v>
      </c>
      <c r="G259" s="164" t="str">
        <f aca="false" ca="false" dt2D="false" dtr="false" t="normal">CONCATENATE(C259, D259, E259)</f>
        <v>0310041004Ф010</v>
      </c>
    </row>
    <row ht="25.5" outlineLevel="0" r="260">
      <c r="A260" s="160" t="s">
        <v>872</v>
      </c>
      <c r="B260" s="161" t="s">
        <v>55</v>
      </c>
      <c r="C260" s="161" t="s">
        <v>976</v>
      </c>
      <c r="D260" s="161" t="s">
        <v>989</v>
      </c>
      <c r="E260" s="161" t="s">
        <v>873</v>
      </c>
      <c r="F260" s="162" t="n">
        <v>323195.83</v>
      </c>
      <c r="G260" s="164" t="str">
        <f aca="false" ca="false" dt2D="false" dtr="false" t="normal">CONCATENATE(C260, D260, E260)</f>
        <v>0310041004Ф010200</v>
      </c>
    </row>
    <row ht="25.5" outlineLevel="0" r="261">
      <c r="A261" s="160" t="s">
        <v>874</v>
      </c>
      <c r="B261" s="161" t="s">
        <v>55</v>
      </c>
      <c r="C261" s="161" t="s">
        <v>976</v>
      </c>
      <c r="D261" s="161" t="s">
        <v>989</v>
      </c>
      <c r="E261" s="161" t="s">
        <v>875</v>
      </c>
      <c r="F261" s="162" t="n">
        <v>323195.83</v>
      </c>
      <c r="G261" s="164" t="str">
        <f aca="false" ca="false" dt2D="false" dtr="false" t="normal">CONCATENATE(C261, D261, E261)</f>
        <v>0310041004Ф010240</v>
      </c>
    </row>
    <row outlineLevel="0" r="262">
      <c r="A262" s="160" t="s">
        <v>876</v>
      </c>
      <c r="B262" s="161" t="s">
        <v>55</v>
      </c>
      <c r="C262" s="161" t="s">
        <v>976</v>
      </c>
      <c r="D262" s="161" t="s">
        <v>989</v>
      </c>
      <c r="E262" s="161" t="s">
        <v>877</v>
      </c>
      <c r="F262" s="162" t="n">
        <v>323195.83</v>
      </c>
      <c r="G262" s="164" t="str">
        <f aca="false" ca="false" dt2D="false" dtr="false" t="normal">CONCATENATE(C262, D262, E262)</f>
        <v>0310041004Ф010244</v>
      </c>
    </row>
    <row ht="102" outlineLevel="0" r="263">
      <c r="A263" s="160" t="s">
        <v>990</v>
      </c>
      <c r="B263" s="161" t="s">
        <v>55</v>
      </c>
      <c r="C263" s="161" t="s">
        <v>976</v>
      </c>
      <c r="D263" s="161" t="s">
        <v>991</v>
      </c>
      <c r="E263" s="161" t="s">
        <v>851</v>
      </c>
      <c r="F263" s="162" t="n">
        <v>20188.3</v>
      </c>
      <c r="G263" s="164" t="str">
        <f aca="false" ca="false" dt2D="false" dtr="false" t="normal">CONCATENATE(C263, D263, E263)</f>
        <v>03100410080000</v>
      </c>
    </row>
    <row ht="25.5" outlineLevel="0" r="264">
      <c r="A264" s="160" t="s">
        <v>872</v>
      </c>
      <c r="B264" s="161" t="s">
        <v>55</v>
      </c>
      <c r="C264" s="161" t="s">
        <v>976</v>
      </c>
      <c r="D264" s="161" t="s">
        <v>991</v>
      </c>
      <c r="E264" s="161" t="s">
        <v>873</v>
      </c>
      <c r="F264" s="162" t="n">
        <v>20188.3</v>
      </c>
      <c r="G264" s="164" t="str">
        <f aca="false" ca="false" dt2D="false" dtr="false" t="normal">CONCATENATE(C264, D264, E264)</f>
        <v>03100410080000200</v>
      </c>
    </row>
    <row ht="25.5" outlineLevel="0" r="265">
      <c r="A265" s="160" t="s">
        <v>874</v>
      </c>
      <c r="B265" s="161" t="s">
        <v>55</v>
      </c>
      <c r="C265" s="161" t="s">
        <v>976</v>
      </c>
      <c r="D265" s="161" t="s">
        <v>991</v>
      </c>
      <c r="E265" s="161" t="s">
        <v>875</v>
      </c>
      <c r="F265" s="162" t="n">
        <v>20188.3</v>
      </c>
      <c r="G265" s="164" t="str">
        <f aca="false" ca="false" dt2D="false" dtr="false" t="normal">CONCATENATE(C265, D265, E265)</f>
        <v>03100410080000240</v>
      </c>
    </row>
    <row outlineLevel="0" r="266">
      <c r="A266" s="160" t="s">
        <v>876</v>
      </c>
      <c r="B266" s="161" t="s">
        <v>55</v>
      </c>
      <c r="C266" s="161" t="s">
        <v>976</v>
      </c>
      <c r="D266" s="161" t="s">
        <v>991</v>
      </c>
      <c r="E266" s="161" t="s">
        <v>877</v>
      </c>
      <c r="F266" s="162" t="n">
        <v>20188.3</v>
      </c>
      <c r="G266" s="164" t="str">
        <f aca="false" ca="false" dt2D="false" dtr="false" t="normal">CONCATENATE(C266, D266, E266)</f>
        <v>03100410080000244</v>
      </c>
    </row>
    <row ht="114.75" outlineLevel="0" r="267">
      <c r="A267" s="160" t="s">
        <v>992</v>
      </c>
      <c r="B267" s="161" t="s">
        <v>55</v>
      </c>
      <c r="C267" s="161" t="s">
        <v>976</v>
      </c>
      <c r="D267" s="161" t="s">
        <v>993</v>
      </c>
      <c r="E267" s="161" t="s">
        <v>851</v>
      </c>
      <c r="F267" s="162" t="n">
        <v>10000</v>
      </c>
      <c r="G267" s="164" t="str">
        <f aca="false" ca="false" dt2D="false" dtr="false" t="normal">CONCATENATE(C267, D267, E267)</f>
        <v>03100410080090</v>
      </c>
    </row>
    <row ht="25.5" outlineLevel="0" r="268">
      <c r="A268" s="160" t="s">
        <v>872</v>
      </c>
      <c r="B268" s="161" t="s">
        <v>55</v>
      </c>
      <c r="C268" s="161" t="s">
        <v>976</v>
      </c>
      <c r="D268" s="161" t="s">
        <v>993</v>
      </c>
      <c r="E268" s="161" t="s">
        <v>873</v>
      </c>
      <c r="F268" s="162" t="n">
        <v>10000</v>
      </c>
      <c r="G268" s="164" t="str">
        <f aca="false" ca="false" dt2D="false" dtr="false" t="normal">CONCATENATE(C268, D268, E268)</f>
        <v>03100410080090200</v>
      </c>
    </row>
    <row ht="25.5" outlineLevel="0" r="269">
      <c r="A269" s="160" t="s">
        <v>874</v>
      </c>
      <c r="B269" s="161" t="s">
        <v>55</v>
      </c>
      <c r="C269" s="161" t="s">
        <v>976</v>
      </c>
      <c r="D269" s="161" t="s">
        <v>993</v>
      </c>
      <c r="E269" s="161" t="s">
        <v>875</v>
      </c>
      <c r="F269" s="162" t="n">
        <v>10000</v>
      </c>
      <c r="G269" s="164" t="str">
        <f aca="false" ca="false" dt2D="false" dtr="false" t="normal">CONCATENATE(C269, D269, E269)</f>
        <v>03100410080090240</v>
      </c>
    </row>
    <row outlineLevel="0" r="270">
      <c r="A270" s="160" t="s">
        <v>876</v>
      </c>
      <c r="B270" s="161" t="s">
        <v>55</v>
      </c>
      <c r="C270" s="161" t="s">
        <v>976</v>
      </c>
      <c r="D270" s="161" t="s">
        <v>993</v>
      </c>
      <c r="E270" s="161" t="s">
        <v>877</v>
      </c>
      <c r="F270" s="162" t="n">
        <v>10000</v>
      </c>
      <c r="G270" s="164" t="str">
        <f aca="false" ca="false" dt2D="false" dtr="false" t="normal">CONCATENATE(C270, D270, E270)</f>
        <v>03100410080090244</v>
      </c>
    </row>
    <row ht="127.5" outlineLevel="0" r="271">
      <c r="A271" s="160" t="s">
        <v>994</v>
      </c>
      <c r="B271" s="161" t="s">
        <v>55</v>
      </c>
      <c r="C271" s="161" t="s">
        <v>976</v>
      </c>
      <c r="D271" s="161" t="s">
        <v>995</v>
      </c>
      <c r="E271" s="161" t="s">
        <v>851</v>
      </c>
      <c r="F271" s="162" t="n">
        <v>247591.2</v>
      </c>
      <c r="G271" s="164" t="str">
        <f aca="false" ca="false" dt2D="false" dtr="false" t="normal">CONCATENATE(C271, D271, E271)</f>
        <v>0310041008Ф090</v>
      </c>
    </row>
    <row ht="25.5" outlineLevel="0" r="272">
      <c r="A272" s="160" t="s">
        <v>872</v>
      </c>
      <c r="B272" s="161" t="s">
        <v>55</v>
      </c>
      <c r="C272" s="161" t="s">
        <v>976</v>
      </c>
      <c r="D272" s="161" t="s">
        <v>995</v>
      </c>
      <c r="E272" s="161" t="s">
        <v>873</v>
      </c>
      <c r="F272" s="162" t="n">
        <v>247591.2</v>
      </c>
      <c r="G272" s="164" t="str">
        <f aca="false" ca="false" dt2D="false" dtr="false" t="normal">CONCATENATE(C272, D272, E272)</f>
        <v>0310041008Ф090200</v>
      </c>
    </row>
    <row ht="25.5" outlineLevel="0" r="273">
      <c r="A273" s="160" t="s">
        <v>874</v>
      </c>
      <c r="B273" s="161" t="s">
        <v>55</v>
      </c>
      <c r="C273" s="161" t="s">
        <v>976</v>
      </c>
      <c r="D273" s="161" t="s">
        <v>995</v>
      </c>
      <c r="E273" s="161" t="s">
        <v>875</v>
      </c>
      <c r="F273" s="162" t="n">
        <v>247591.2</v>
      </c>
      <c r="G273" s="164" t="str">
        <f aca="false" ca="false" dt2D="false" dtr="false" t="normal">CONCATENATE(C273, D273, E273)</f>
        <v>0310041008Ф090240</v>
      </c>
    </row>
    <row outlineLevel="0" r="274">
      <c r="A274" s="160" t="s">
        <v>876</v>
      </c>
      <c r="B274" s="161" t="s">
        <v>55</v>
      </c>
      <c r="C274" s="161" t="s">
        <v>976</v>
      </c>
      <c r="D274" s="161" t="s">
        <v>995</v>
      </c>
      <c r="E274" s="161" t="s">
        <v>877</v>
      </c>
      <c r="F274" s="162" t="n">
        <v>247591.2</v>
      </c>
      <c r="G274" s="164" t="str">
        <f aca="false" ca="false" dt2D="false" dtr="false" t="normal">CONCATENATE(C274, D274, E274)</f>
        <v>0310041008Ф090244</v>
      </c>
    </row>
    <row ht="127.5" outlineLevel="0" r="275">
      <c r="A275" s="160" t="s">
        <v>996</v>
      </c>
      <c r="B275" s="161" t="s">
        <v>55</v>
      </c>
      <c r="C275" s="161" t="s">
        <v>976</v>
      </c>
      <c r="D275" s="161" t="s">
        <v>997</v>
      </c>
      <c r="E275" s="161" t="s">
        <v>851</v>
      </c>
      <c r="F275" s="162" t="n">
        <v>20140.14</v>
      </c>
      <c r="G275" s="164" t="str">
        <f aca="false" ca="false" dt2D="false" dtr="false" t="normal">CONCATENATE(C275, D275, E275)</f>
        <v>031004100S4130</v>
      </c>
    </row>
    <row ht="25.5" outlineLevel="0" r="276">
      <c r="A276" s="160" t="s">
        <v>872</v>
      </c>
      <c r="B276" s="161" t="s">
        <v>55</v>
      </c>
      <c r="C276" s="161" t="s">
        <v>976</v>
      </c>
      <c r="D276" s="161" t="s">
        <v>997</v>
      </c>
      <c r="E276" s="161" t="s">
        <v>873</v>
      </c>
      <c r="F276" s="162" t="n">
        <v>20140.14</v>
      </c>
      <c r="G276" s="164" t="str">
        <f aca="false" ca="false" dt2D="false" dtr="false" t="normal">CONCATENATE(C276, D276, E276)</f>
        <v>031004100S4130200</v>
      </c>
    </row>
    <row ht="25.5" outlineLevel="0" r="277">
      <c r="A277" s="160" t="s">
        <v>874</v>
      </c>
      <c r="B277" s="161" t="s">
        <v>55</v>
      </c>
      <c r="C277" s="161" t="s">
        <v>976</v>
      </c>
      <c r="D277" s="161" t="s">
        <v>997</v>
      </c>
      <c r="E277" s="161" t="s">
        <v>875</v>
      </c>
      <c r="F277" s="162" t="n">
        <v>20140.14</v>
      </c>
      <c r="G277" s="164" t="str">
        <f aca="false" ca="false" dt2D="false" dtr="false" t="normal">CONCATENATE(C277, D277, E277)</f>
        <v>031004100S4130240</v>
      </c>
    </row>
    <row outlineLevel="0" r="278">
      <c r="A278" s="160" t="s">
        <v>876</v>
      </c>
      <c r="B278" s="161" t="s">
        <v>55</v>
      </c>
      <c r="C278" s="161" t="s">
        <v>976</v>
      </c>
      <c r="D278" s="161" t="s">
        <v>997</v>
      </c>
      <c r="E278" s="161" t="s">
        <v>877</v>
      </c>
      <c r="F278" s="162" t="n">
        <v>20140.14</v>
      </c>
      <c r="G278" s="164" t="str">
        <f aca="false" ca="false" dt2D="false" dtr="false" t="normal">CONCATENATE(C278, D278, E278)</f>
        <v>031004100S4130244</v>
      </c>
    </row>
    <row ht="25.5" outlineLevel="0" r="279">
      <c r="A279" s="160" t="s">
        <v>998</v>
      </c>
      <c r="B279" s="161" t="s">
        <v>55</v>
      </c>
      <c r="C279" s="161" t="s">
        <v>976</v>
      </c>
      <c r="D279" s="161" t="s">
        <v>999</v>
      </c>
      <c r="E279" s="161" t="s">
        <v>851</v>
      </c>
      <c r="F279" s="162" t="n">
        <v>206870.87</v>
      </c>
      <c r="G279" s="164" t="str">
        <f aca="false" ca="false" dt2D="false" dtr="false" t="normal">CONCATENATE(C279, D279, E279)</f>
        <v>03100420000000</v>
      </c>
    </row>
    <row ht="89.25" outlineLevel="0" r="280">
      <c r="A280" s="160" t="s">
        <v>1000</v>
      </c>
      <c r="B280" s="161" t="s">
        <v>55</v>
      </c>
      <c r="C280" s="161" t="s">
        <v>976</v>
      </c>
      <c r="D280" s="161" t="s">
        <v>1001</v>
      </c>
      <c r="E280" s="161" t="s">
        <v>851</v>
      </c>
      <c r="F280" s="162" t="n">
        <v>150000</v>
      </c>
      <c r="G280" s="164" t="str">
        <f aca="false" ca="false" dt2D="false" dtr="false" t="normal">CONCATENATE(C280, D280, E280)</f>
        <v>03100420080020</v>
      </c>
    </row>
    <row ht="25.5" outlineLevel="0" r="281">
      <c r="A281" s="160" t="s">
        <v>872</v>
      </c>
      <c r="B281" s="161" t="s">
        <v>55</v>
      </c>
      <c r="C281" s="161" t="s">
        <v>976</v>
      </c>
      <c r="D281" s="161" t="s">
        <v>1001</v>
      </c>
      <c r="E281" s="161" t="s">
        <v>873</v>
      </c>
      <c r="F281" s="162" t="n">
        <v>150000</v>
      </c>
      <c r="G281" s="164" t="str">
        <f aca="false" ca="false" dt2D="false" dtr="false" t="normal">CONCATENATE(C281, D281, E281)</f>
        <v>03100420080020200</v>
      </c>
    </row>
    <row ht="25.5" outlineLevel="0" r="282">
      <c r="A282" s="160" t="s">
        <v>874</v>
      </c>
      <c r="B282" s="161" t="s">
        <v>55</v>
      </c>
      <c r="C282" s="161" t="s">
        <v>976</v>
      </c>
      <c r="D282" s="161" t="s">
        <v>1001</v>
      </c>
      <c r="E282" s="161" t="s">
        <v>875</v>
      </c>
      <c r="F282" s="162" t="n">
        <v>150000</v>
      </c>
      <c r="G282" s="164" t="str">
        <f aca="false" ca="false" dt2D="false" dtr="false" t="normal">CONCATENATE(C282, D282, E282)</f>
        <v>03100420080020240</v>
      </c>
    </row>
    <row outlineLevel="0" r="283">
      <c r="A283" s="160" t="s">
        <v>876</v>
      </c>
      <c r="B283" s="161" t="s">
        <v>55</v>
      </c>
      <c r="C283" s="161" t="s">
        <v>976</v>
      </c>
      <c r="D283" s="161" t="s">
        <v>1001</v>
      </c>
      <c r="E283" s="161" t="s">
        <v>877</v>
      </c>
      <c r="F283" s="162" t="n">
        <v>150000</v>
      </c>
      <c r="G283" s="164" t="str">
        <f aca="false" ca="false" dt2D="false" dtr="false" t="normal">CONCATENATE(C283, D283, E283)</f>
        <v>03100420080020244</v>
      </c>
    </row>
    <row ht="89.25" outlineLevel="0" r="284">
      <c r="A284" s="160" t="s">
        <v>1002</v>
      </c>
      <c r="B284" s="161" t="s">
        <v>55</v>
      </c>
      <c r="C284" s="161" t="s">
        <v>976</v>
      </c>
      <c r="D284" s="161" t="s">
        <v>1003</v>
      </c>
      <c r="E284" s="161" t="s">
        <v>851</v>
      </c>
      <c r="F284" s="162" t="n">
        <v>26119.02</v>
      </c>
      <c r="G284" s="164" t="str">
        <f aca="false" ca="false" dt2D="false" dtr="false" t="normal">CONCATENATE(C284, D284, E284)</f>
        <v>03100420080030</v>
      </c>
    </row>
    <row ht="25.5" outlineLevel="0" r="285">
      <c r="A285" s="160" t="s">
        <v>872</v>
      </c>
      <c r="B285" s="161" t="s">
        <v>55</v>
      </c>
      <c r="C285" s="161" t="s">
        <v>976</v>
      </c>
      <c r="D285" s="161" t="s">
        <v>1003</v>
      </c>
      <c r="E285" s="161" t="s">
        <v>873</v>
      </c>
      <c r="F285" s="162" t="n">
        <v>26119.02</v>
      </c>
      <c r="G285" s="164" t="str">
        <f aca="false" ca="false" dt2D="false" dtr="false" t="normal">CONCATENATE(C285, D285, E285)</f>
        <v>03100420080030200</v>
      </c>
    </row>
    <row ht="25.5" outlineLevel="0" r="286">
      <c r="A286" s="160" t="s">
        <v>874</v>
      </c>
      <c r="B286" s="161" t="s">
        <v>55</v>
      </c>
      <c r="C286" s="161" t="s">
        <v>976</v>
      </c>
      <c r="D286" s="161" t="s">
        <v>1003</v>
      </c>
      <c r="E286" s="161" t="s">
        <v>875</v>
      </c>
      <c r="F286" s="162" t="n">
        <v>26119.02</v>
      </c>
      <c r="G286" s="164" t="str">
        <f aca="false" ca="false" dt2D="false" dtr="false" t="normal">CONCATENATE(C286, D286, E286)</f>
        <v>03100420080030240</v>
      </c>
    </row>
    <row outlineLevel="0" r="287">
      <c r="A287" s="160" t="s">
        <v>876</v>
      </c>
      <c r="B287" s="161" t="s">
        <v>55</v>
      </c>
      <c r="C287" s="161" t="s">
        <v>976</v>
      </c>
      <c r="D287" s="161" t="s">
        <v>1003</v>
      </c>
      <c r="E287" s="161" t="s">
        <v>877</v>
      </c>
      <c r="F287" s="162" t="n">
        <v>26119.02</v>
      </c>
      <c r="G287" s="164" t="str">
        <f aca="false" ca="false" dt2D="false" dtr="false" t="normal">CONCATENATE(C287, D287, E287)</f>
        <v>03100420080030244</v>
      </c>
    </row>
    <row ht="102" outlineLevel="0" r="288">
      <c r="A288" s="160" t="s">
        <v>1004</v>
      </c>
      <c r="B288" s="161" t="s">
        <v>55</v>
      </c>
      <c r="C288" s="161" t="s">
        <v>976</v>
      </c>
      <c r="D288" s="161" t="s">
        <v>1005</v>
      </c>
      <c r="E288" s="161" t="s">
        <v>851</v>
      </c>
      <c r="F288" s="162" t="n">
        <v>21803.85</v>
      </c>
      <c r="G288" s="164" t="str">
        <f aca="false" ca="false" dt2D="false" dtr="false" t="normal">CONCATENATE(C288, D288, E288)</f>
        <v>0310042008Ф030</v>
      </c>
    </row>
    <row ht="25.5" outlineLevel="0" r="289">
      <c r="A289" s="160" t="s">
        <v>872</v>
      </c>
      <c r="B289" s="161" t="s">
        <v>55</v>
      </c>
      <c r="C289" s="161" t="s">
        <v>976</v>
      </c>
      <c r="D289" s="161" t="s">
        <v>1005</v>
      </c>
      <c r="E289" s="161" t="s">
        <v>873</v>
      </c>
      <c r="F289" s="162" t="n">
        <v>21803.85</v>
      </c>
      <c r="G289" s="164" t="str">
        <f aca="false" ca="false" dt2D="false" dtr="false" t="normal">CONCATENATE(C289, D289, E289)</f>
        <v>0310042008Ф030200</v>
      </c>
    </row>
    <row ht="25.5" outlineLevel="0" r="290">
      <c r="A290" s="160" t="s">
        <v>874</v>
      </c>
      <c r="B290" s="161" t="s">
        <v>55</v>
      </c>
      <c r="C290" s="161" t="s">
        <v>976</v>
      </c>
      <c r="D290" s="161" t="s">
        <v>1005</v>
      </c>
      <c r="E290" s="161" t="s">
        <v>875</v>
      </c>
      <c r="F290" s="162" t="n">
        <v>21803.85</v>
      </c>
      <c r="G290" s="164" t="str">
        <f aca="false" ca="false" dt2D="false" dtr="false" t="normal">CONCATENATE(C290, D290, E290)</f>
        <v>0310042008Ф030240</v>
      </c>
    </row>
    <row outlineLevel="0" r="291">
      <c r="A291" s="160" t="s">
        <v>876</v>
      </c>
      <c r="B291" s="161" t="s">
        <v>55</v>
      </c>
      <c r="C291" s="161" t="s">
        <v>976</v>
      </c>
      <c r="D291" s="161" t="s">
        <v>1005</v>
      </c>
      <c r="E291" s="161" t="s">
        <v>877</v>
      </c>
      <c r="F291" s="162" t="n">
        <v>21803.85</v>
      </c>
      <c r="G291" s="164" t="str">
        <f aca="false" ca="false" dt2D="false" dtr="false" t="normal">CONCATENATE(C291, D291, E291)</f>
        <v>0310042008Ф030244</v>
      </c>
    </row>
    <row ht="76.5" outlineLevel="0" r="292">
      <c r="A292" s="160" t="s">
        <v>1006</v>
      </c>
      <c r="B292" s="161" t="s">
        <v>55</v>
      </c>
      <c r="C292" s="161" t="s">
        <v>976</v>
      </c>
      <c r="D292" s="161" t="s">
        <v>1007</v>
      </c>
      <c r="E292" s="161" t="s">
        <v>851</v>
      </c>
      <c r="F292" s="162" t="n">
        <v>8948</v>
      </c>
      <c r="G292" s="164" t="str">
        <f aca="false" ca="false" dt2D="false" dtr="false" t="normal">CONCATENATE(C292, D292, E292)</f>
        <v>031004200S4121</v>
      </c>
    </row>
    <row ht="25.5" outlineLevel="0" r="293">
      <c r="A293" s="160" t="s">
        <v>872</v>
      </c>
      <c r="B293" s="161" t="s">
        <v>55</v>
      </c>
      <c r="C293" s="161" t="s">
        <v>976</v>
      </c>
      <c r="D293" s="161" t="s">
        <v>1007</v>
      </c>
      <c r="E293" s="161" t="s">
        <v>873</v>
      </c>
      <c r="F293" s="162" t="n">
        <v>8948</v>
      </c>
      <c r="G293" s="164" t="str">
        <f aca="false" ca="false" dt2D="false" dtr="false" t="normal">CONCATENATE(C293, D293, E293)</f>
        <v>031004200S4121200</v>
      </c>
    </row>
    <row ht="25.5" outlineLevel="0" r="294">
      <c r="A294" s="160" t="s">
        <v>874</v>
      </c>
      <c r="B294" s="161" t="s">
        <v>55</v>
      </c>
      <c r="C294" s="161" t="s">
        <v>976</v>
      </c>
      <c r="D294" s="161" t="s">
        <v>1007</v>
      </c>
      <c r="E294" s="161" t="s">
        <v>875</v>
      </c>
      <c r="F294" s="162" t="n">
        <v>8948</v>
      </c>
      <c r="G294" s="164" t="str">
        <f aca="false" ca="false" dt2D="false" dtr="false" t="normal">CONCATENATE(C294, D294, E294)</f>
        <v>031004200S4121240</v>
      </c>
    </row>
    <row outlineLevel="0" r="295">
      <c r="A295" s="160" t="s">
        <v>876</v>
      </c>
      <c r="B295" s="161" t="s">
        <v>55</v>
      </c>
      <c r="C295" s="161" t="s">
        <v>976</v>
      </c>
      <c r="D295" s="161" t="s">
        <v>1007</v>
      </c>
      <c r="E295" s="161" t="s">
        <v>877</v>
      </c>
      <c r="F295" s="162" t="n">
        <v>8948</v>
      </c>
      <c r="G295" s="164" t="str">
        <f aca="false" ca="false" dt2D="false" dtr="false" t="normal">CONCATENATE(C295, D295, E295)</f>
        <v>031004200S4121244</v>
      </c>
    </row>
    <row outlineLevel="0" r="296">
      <c r="A296" s="160" t="s">
        <v>1008</v>
      </c>
      <c r="B296" s="161" t="s">
        <v>55</v>
      </c>
      <c r="C296" s="161" t="s">
        <v>1009</v>
      </c>
      <c r="D296" s="161" t="s">
        <v>851</v>
      </c>
      <c r="E296" s="161" t="s">
        <v>851</v>
      </c>
      <c r="F296" s="162" t="n">
        <v>93210347.97</v>
      </c>
      <c r="G296" s="164" t="str">
        <f aca="false" ca="false" dt2D="false" dtr="false" t="normal">CONCATENATE(C296, D296, E296)</f>
        <v>0400</v>
      </c>
    </row>
    <row outlineLevel="0" r="297">
      <c r="A297" s="160" t="s">
        <v>1010</v>
      </c>
      <c r="B297" s="161" t="s">
        <v>55</v>
      </c>
      <c r="C297" s="161" t="s">
        <v>1011</v>
      </c>
      <c r="D297" s="161" t="s">
        <v>851</v>
      </c>
      <c r="E297" s="161" t="s">
        <v>851</v>
      </c>
      <c r="F297" s="162" t="n">
        <v>1981117</v>
      </c>
      <c r="G297" s="164" t="str">
        <f aca="false" ca="false" dt2D="false" dtr="false" t="normal">CONCATENATE(C297, D297, E297)</f>
        <v>0405</v>
      </c>
    </row>
    <row ht="25.5" outlineLevel="0" r="298">
      <c r="A298" s="160" t="s">
        <v>1012</v>
      </c>
      <c r="B298" s="161" t="s">
        <v>55</v>
      </c>
      <c r="C298" s="161" t="s">
        <v>1011</v>
      </c>
      <c r="D298" s="161" t="s">
        <v>1013</v>
      </c>
      <c r="E298" s="161" t="s">
        <v>851</v>
      </c>
      <c r="F298" s="162" t="n">
        <v>1981117</v>
      </c>
      <c r="G298" s="164" t="str">
        <f aca="false" ca="false" dt2D="false" dtr="false" t="normal">CONCATENATE(C298, D298, E298)</f>
        <v>04051200000000</v>
      </c>
    </row>
    <row outlineLevel="0" r="299">
      <c r="A299" s="160" t="s">
        <v>1014</v>
      </c>
      <c r="B299" s="161" t="s">
        <v>55</v>
      </c>
      <c r="C299" s="161" t="s">
        <v>1011</v>
      </c>
      <c r="D299" s="161" t="s">
        <v>1015</v>
      </c>
      <c r="E299" s="161" t="s">
        <v>851</v>
      </c>
      <c r="F299" s="162" t="n">
        <v>10000</v>
      </c>
      <c r="G299" s="164" t="str">
        <f aca="false" ca="false" dt2D="false" dtr="false" t="normal">CONCATENATE(C299, D299, E299)</f>
        <v>04051210000000</v>
      </c>
    </row>
    <row ht="51" outlineLevel="0" r="300">
      <c r="A300" s="160" t="s">
        <v>1016</v>
      </c>
      <c r="B300" s="161" t="s">
        <v>55</v>
      </c>
      <c r="C300" s="161" t="s">
        <v>1011</v>
      </c>
      <c r="D300" s="161" t="s">
        <v>1017</v>
      </c>
      <c r="E300" s="161" t="s">
        <v>851</v>
      </c>
      <c r="F300" s="162" t="n">
        <v>10000</v>
      </c>
      <c r="G300" s="164" t="str">
        <f aca="false" ca="false" dt2D="false" dtr="false" t="normal">CONCATENATE(C300, D300, E300)</f>
        <v>04051210080000</v>
      </c>
    </row>
    <row ht="25.5" outlineLevel="0" r="301">
      <c r="A301" s="160" t="s">
        <v>872</v>
      </c>
      <c r="B301" s="161" t="s">
        <v>55</v>
      </c>
      <c r="C301" s="161" t="s">
        <v>1011</v>
      </c>
      <c r="D301" s="161" t="s">
        <v>1017</v>
      </c>
      <c r="E301" s="161" t="s">
        <v>873</v>
      </c>
      <c r="F301" s="162" t="n">
        <v>10000</v>
      </c>
      <c r="G301" s="164" t="str">
        <f aca="false" ca="false" dt2D="false" dtr="false" t="normal">CONCATENATE(C301, D301, E301)</f>
        <v>04051210080000200</v>
      </c>
    </row>
    <row ht="25.5" outlineLevel="0" r="302">
      <c r="A302" s="160" t="s">
        <v>874</v>
      </c>
      <c r="B302" s="161" t="s">
        <v>55</v>
      </c>
      <c r="C302" s="161" t="s">
        <v>1011</v>
      </c>
      <c r="D302" s="161" t="s">
        <v>1017</v>
      </c>
      <c r="E302" s="161" t="s">
        <v>875</v>
      </c>
      <c r="F302" s="162" t="n">
        <v>10000</v>
      </c>
      <c r="G302" s="164" t="str">
        <f aca="false" ca="false" dt2D="false" dtr="false" t="normal">CONCATENATE(C302, D302, E302)</f>
        <v>04051210080000240</v>
      </c>
    </row>
    <row outlineLevel="0" r="303">
      <c r="A303" s="160" t="s">
        <v>876</v>
      </c>
      <c r="B303" s="161" t="s">
        <v>55</v>
      </c>
      <c r="C303" s="161" t="s">
        <v>1011</v>
      </c>
      <c r="D303" s="161" t="s">
        <v>1017</v>
      </c>
      <c r="E303" s="161" t="s">
        <v>877</v>
      </c>
      <c r="F303" s="162" t="n">
        <v>10000</v>
      </c>
      <c r="G303" s="164" t="str">
        <f aca="false" ca="false" dt2D="false" dtr="false" t="normal">CONCATENATE(C303, D303, E303)</f>
        <v>04051210080000244</v>
      </c>
    </row>
    <row ht="25.5" outlineLevel="0" r="304">
      <c r="A304" s="160" t="s">
        <v>1018</v>
      </c>
      <c r="B304" s="161" t="s">
        <v>55</v>
      </c>
      <c r="C304" s="161" t="s">
        <v>1011</v>
      </c>
      <c r="D304" s="161" t="s">
        <v>1019</v>
      </c>
      <c r="E304" s="161" t="s">
        <v>851</v>
      </c>
      <c r="F304" s="162" t="n">
        <v>1971117</v>
      </c>
      <c r="G304" s="164" t="str">
        <f aca="false" ca="false" dt2D="false" dtr="false" t="normal">CONCATENATE(C304, D304, E304)</f>
        <v>04051230000000</v>
      </c>
    </row>
    <row ht="76.5" outlineLevel="0" r="305">
      <c r="A305" s="160" t="s">
        <v>1020</v>
      </c>
      <c r="B305" s="161" t="s">
        <v>55</v>
      </c>
      <c r="C305" s="161" t="s">
        <v>1011</v>
      </c>
      <c r="D305" s="161" t="s">
        <v>1021</v>
      </c>
      <c r="E305" s="161" t="s">
        <v>851</v>
      </c>
      <c r="F305" s="162" t="n">
        <v>1971117</v>
      </c>
      <c r="G305" s="164" t="str">
        <f aca="false" ca="false" dt2D="false" dtr="false" t="normal">CONCATENATE(C305, D305, E305)</f>
        <v>04051230075170</v>
      </c>
    </row>
    <row ht="51" outlineLevel="0" r="306">
      <c r="A306" s="160" t="s">
        <v>862</v>
      </c>
      <c r="B306" s="161" t="s">
        <v>55</v>
      </c>
      <c r="C306" s="161" t="s">
        <v>1011</v>
      </c>
      <c r="D306" s="161" t="s">
        <v>1021</v>
      </c>
      <c r="E306" s="161" t="s">
        <v>505</v>
      </c>
      <c r="F306" s="162" t="n">
        <v>1917617</v>
      </c>
      <c r="G306" s="164" t="str">
        <f aca="false" ca="false" dt2D="false" dtr="false" t="normal">CONCATENATE(C306, D306, E306)</f>
        <v>04051230075170100</v>
      </c>
    </row>
    <row ht="25.5" outlineLevel="0" r="307">
      <c r="A307" s="160" t="s">
        <v>863</v>
      </c>
      <c r="B307" s="161" t="s">
        <v>55</v>
      </c>
      <c r="C307" s="161" t="s">
        <v>1011</v>
      </c>
      <c r="D307" s="161" t="s">
        <v>1021</v>
      </c>
      <c r="E307" s="161" t="s">
        <v>559</v>
      </c>
      <c r="F307" s="162" t="n">
        <v>1917617</v>
      </c>
      <c r="G307" s="164" t="str">
        <f aca="false" ca="false" dt2D="false" dtr="false" t="normal">CONCATENATE(C307, D307, E307)</f>
        <v>04051230075170120</v>
      </c>
    </row>
    <row ht="25.5" outlineLevel="0" r="308">
      <c r="A308" s="160" t="s">
        <v>864</v>
      </c>
      <c r="B308" s="161" t="s">
        <v>55</v>
      </c>
      <c r="C308" s="161" t="s">
        <v>1011</v>
      </c>
      <c r="D308" s="161" t="s">
        <v>1021</v>
      </c>
      <c r="E308" s="161" t="s">
        <v>865</v>
      </c>
      <c r="F308" s="162" t="n">
        <v>1369605</v>
      </c>
      <c r="G308" s="164" t="str">
        <f aca="false" ca="false" dt2D="false" dtr="false" t="normal">CONCATENATE(C308, D308, E308)</f>
        <v>04051230075170121</v>
      </c>
    </row>
    <row ht="38.25" outlineLevel="0" r="309">
      <c r="A309" s="160" t="s">
        <v>870</v>
      </c>
      <c r="B309" s="161" t="s">
        <v>55</v>
      </c>
      <c r="C309" s="161" t="s">
        <v>1011</v>
      </c>
      <c r="D309" s="161" t="s">
        <v>1021</v>
      </c>
      <c r="E309" s="161" t="s">
        <v>871</v>
      </c>
      <c r="F309" s="162" t="n">
        <v>134400</v>
      </c>
      <c r="G309" s="164" t="str">
        <f aca="false" ca="false" dt2D="false" dtr="false" t="normal">CONCATENATE(C309, D309, E309)</f>
        <v>04051230075170122</v>
      </c>
    </row>
    <row ht="38.25" outlineLevel="0" r="310">
      <c r="A310" s="160" t="s">
        <v>866</v>
      </c>
      <c r="B310" s="161" t="s">
        <v>55</v>
      </c>
      <c r="C310" s="161" t="s">
        <v>1011</v>
      </c>
      <c r="D310" s="161" t="s">
        <v>1021</v>
      </c>
      <c r="E310" s="161" t="s">
        <v>867</v>
      </c>
      <c r="F310" s="162" t="n">
        <v>413612</v>
      </c>
      <c r="G310" s="164" t="str">
        <f aca="false" ca="false" dt2D="false" dtr="false" t="normal">CONCATENATE(C310, D310, E310)</f>
        <v>04051230075170129</v>
      </c>
    </row>
    <row ht="25.5" outlineLevel="0" r="311">
      <c r="A311" s="160" t="s">
        <v>872</v>
      </c>
      <c r="B311" s="161" t="s">
        <v>55</v>
      </c>
      <c r="C311" s="161" t="s">
        <v>1011</v>
      </c>
      <c r="D311" s="161" t="s">
        <v>1021</v>
      </c>
      <c r="E311" s="161" t="s">
        <v>873</v>
      </c>
      <c r="F311" s="162" t="n">
        <v>53500</v>
      </c>
      <c r="G311" s="164" t="str">
        <f aca="false" ca="false" dt2D="false" dtr="false" t="normal">CONCATENATE(C311, D311, E311)</f>
        <v>04051230075170200</v>
      </c>
    </row>
    <row ht="25.5" outlineLevel="0" r="312">
      <c r="A312" s="160" t="s">
        <v>874</v>
      </c>
      <c r="B312" s="161" t="s">
        <v>55</v>
      </c>
      <c r="C312" s="161" t="s">
        <v>1011</v>
      </c>
      <c r="D312" s="161" t="s">
        <v>1021</v>
      </c>
      <c r="E312" s="161" t="s">
        <v>875</v>
      </c>
      <c r="F312" s="162" t="n">
        <v>53500</v>
      </c>
      <c r="G312" s="164" t="str">
        <f aca="false" ca="false" dt2D="false" dtr="false" t="normal">CONCATENATE(C312, D312, E312)</f>
        <v>04051230075170240</v>
      </c>
    </row>
    <row outlineLevel="0" r="313">
      <c r="A313" s="160" t="s">
        <v>876</v>
      </c>
      <c r="B313" s="161" t="s">
        <v>55</v>
      </c>
      <c r="C313" s="161" t="s">
        <v>1011</v>
      </c>
      <c r="D313" s="161" t="s">
        <v>1021</v>
      </c>
      <c r="E313" s="161" t="s">
        <v>877</v>
      </c>
      <c r="F313" s="162" t="n">
        <v>53500</v>
      </c>
      <c r="G313" s="164" t="str">
        <f aca="false" ca="false" dt2D="false" dtr="false" t="normal">CONCATENATE(C313, D313, E313)</f>
        <v>04051230075170244</v>
      </c>
    </row>
    <row outlineLevel="0" r="314">
      <c r="A314" s="160" t="s">
        <v>1022</v>
      </c>
      <c r="B314" s="161" t="s">
        <v>55</v>
      </c>
      <c r="C314" s="161" t="s">
        <v>1023</v>
      </c>
      <c r="D314" s="161" t="s">
        <v>851</v>
      </c>
      <c r="E314" s="161" t="s">
        <v>851</v>
      </c>
      <c r="F314" s="162" t="n">
        <v>2133700</v>
      </c>
      <c r="G314" s="164" t="str">
        <f aca="false" ca="false" dt2D="false" dtr="false" t="normal">CONCATENATE(C314, D314, E314)</f>
        <v>0407</v>
      </c>
    </row>
    <row ht="25.5" outlineLevel="0" r="315">
      <c r="A315" s="160" t="s">
        <v>856</v>
      </c>
      <c r="B315" s="161" t="s">
        <v>55</v>
      </c>
      <c r="C315" s="161" t="s">
        <v>1023</v>
      </c>
      <c r="D315" s="161" t="s">
        <v>857</v>
      </c>
      <c r="E315" s="161" t="s">
        <v>851</v>
      </c>
      <c r="F315" s="162" t="n">
        <v>2133700</v>
      </c>
      <c r="G315" s="164" t="str">
        <f aca="false" ca="false" dt2D="false" dtr="false" t="normal">CONCATENATE(C315, D315, E315)</f>
        <v>04078000000000</v>
      </c>
    </row>
    <row ht="38.25" outlineLevel="0" r="316">
      <c r="A316" s="160" t="s">
        <v>858</v>
      </c>
      <c r="B316" s="161" t="s">
        <v>55</v>
      </c>
      <c r="C316" s="161" t="s">
        <v>1023</v>
      </c>
      <c r="D316" s="161" t="s">
        <v>859</v>
      </c>
      <c r="E316" s="161" t="s">
        <v>851</v>
      </c>
      <c r="F316" s="162" t="n">
        <v>2133700</v>
      </c>
      <c r="G316" s="164" t="str">
        <f aca="false" ca="false" dt2D="false" dtr="false" t="normal">CONCATENATE(C316, D316, E316)</f>
        <v>04078020000000</v>
      </c>
    </row>
    <row ht="51" outlineLevel="0" r="317">
      <c r="A317" s="160" t="s">
        <v>1024</v>
      </c>
      <c r="B317" s="161" t="s">
        <v>55</v>
      </c>
      <c r="C317" s="161" t="s">
        <v>1023</v>
      </c>
      <c r="D317" s="161" t="s">
        <v>1025</v>
      </c>
      <c r="E317" s="161" t="s">
        <v>851</v>
      </c>
      <c r="F317" s="162" t="n">
        <v>2133700</v>
      </c>
      <c r="G317" s="164" t="str">
        <f aca="false" ca="false" dt2D="false" dtr="false" t="normal">CONCATENATE(C317, D317, E317)</f>
        <v>04078020074460</v>
      </c>
    </row>
    <row ht="51" outlineLevel="0" r="318">
      <c r="A318" s="160" t="s">
        <v>862</v>
      </c>
      <c r="B318" s="161" t="s">
        <v>55</v>
      </c>
      <c r="C318" s="161" t="s">
        <v>1023</v>
      </c>
      <c r="D318" s="161" t="s">
        <v>1025</v>
      </c>
      <c r="E318" s="161" t="s">
        <v>505</v>
      </c>
      <c r="F318" s="162" t="n">
        <v>2093700</v>
      </c>
      <c r="G318" s="164" t="str">
        <f aca="false" ca="false" dt2D="false" dtr="false" t="normal">CONCATENATE(C318, D318, E318)</f>
        <v>04078020074460100</v>
      </c>
    </row>
    <row ht="25.5" outlineLevel="0" r="319">
      <c r="A319" s="160" t="s">
        <v>863</v>
      </c>
      <c r="B319" s="161" t="s">
        <v>55</v>
      </c>
      <c r="C319" s="161" t="s">
        <v>1023</v>
      </c>
      <c r="D319" s="161" t="s">
        <v>1025</v>
      </c>
      <c r="E319" s="161" t="s">
        <v>559</v>
      </c>
      <c r="F319" s="162" t="n">
        <v>2093700</v>
      </c>
      <c r="G319" s="164" t="str">
        <f aca="false" ca="false" dt2D="false" dtr="false" t="normal">CONCATENATE(C319, D319, E319)</f>
        <v>04078020074460120</v>
      </c>
    </row>
    <row ht="25.5" outlineLevel="0" r="320">
      <c r="A320" s="160" t="s">
        <v>864</v>
      </c>
      <c r="B320" s="161" t="s">
        <v>55</v>
      </c>
      <c r="C320" s="161" t="s">
        <v>1023</v>
      </c>
      <c r="D320" s="161" t="s">
        <v>1025</v>
      </c>
      <c r="E320" s="161" t="s">
        <v>865</v>
      </c>
      <c r="F320" s="162" t="n">
        <v>1475922</v>
      </c>
      <c r="G320" s="164" t="str">
        <f aca="false" ca="false" dt2D="false" dtr="false" t="normal">CONCATENATE(C320, D320, E320)</f>
        <v>04078020074460121</v>
      </c>
    </row>
    <row ht="38.25" outlineLevel="0" r="321">
      <c r="A321" s="160" t="s">
        <v>870</v>
      </c>
      <c r="B321" s="161" t="s">
        <v>55</v>
      </c>
      <c r="C321" s="161" t="s">
        <v>1023</v>
      </c>
      <c r="D321" s="161" t="s">
        <v>1025</v>
      </c>
      <c r="E321" s="161" t="s">
        <v>871</v>
      </c>
      <c r="F321" s="162" t="n">
        <v>172000</v>
      </c>
      <c r="G321" s="164" t="str">
        <f aca="false" ca="false" dt2D="false" dtr="false" t="normal">CONCATENATE(C321, D321, E321)</f>
        <v>04078020074460122</v>
      </c>
    </row>
    <row ht="38.25" outlineLevel="0" r="322">
      <c r="A322" s="160" t="s">
        <v>866</v>
      </c>
      <c r="B322" s="161" t="s">
        <v>55</v>
      </c>
      <c r="C322" s="161" t="s">
        <v>1023</v>
      </c>
      <c r="D322" s="161" t="s">
        <v>1025</v>
      </c>
      <c r="E322" s="161" t="s">
        <v>867</v>
      </c>
      <c r="F322" s="162" t="n">
        <v>445778</v>
      </c>
      <c r="G322" s="164" t="str">
        <f aca="false" ca="false" dt2D="false" dtr="false" t="normal">CONCATENATE(C322, D322, E322)</f>
        <v>04078020074460129</v>
      </c>
    </row>
    <row ht="25.5" outlineLevel="0" r="323">
      <c r="A323" s="160" t="s">
        <v>872</v>
      </c>
      <c r="B323" s="161" t="s">
        <v>55</v>
      </c>
      <c r="C323" s="161" t="s">
        <v>1023</v>
      </c>
      <c r="D323" s="161" t="s">
        <v>1025</v>
      </c>
      <c r="E323" s="161" t="s">
        <v>873</v>
      </c>
      <c r="F323" s="162" t="n">
        <v>40000</v>
      </c>
      <c r="G323" s="164" t="str">
        <f aca="false" ca="false" dt2D="false" dtr="false" t="normal">CONCATENATE(C323, D323, E323)</f>
        <v>04078020074460200</v>
      </c>
    </row>
    <row ht="25.5" outlineLevel="0" r="324">
      <c r="A324" s="160" t="s">
        <v>874</v>
      </c>
      <c r="B324" s="161" t="s">
        <v>55</v>
      </c>
      <c r="C324" s="161" t="s">
        <v>1023</v>
      </c>
      <c r="D324" s="161" t="s">
        <v>1025</v>
      </c>
      <c r="E324" s="161" t="s">
        <v>875</v>
      </c>
      <c r="F324" s="162" t="n">
        <v>40000</v>
      </c>
      <c r="G324" s="164" t="str">
        <f aca="false" ca="false" dt2D="false" dtr="false" t="normal">CONCATENATE(C324, D324, E324)</f>
        <v>04078020074460240</v>
      </c>
    </row>
    <row outlineLevel="0" r="325">
      <c r="A325" s="160" t="s">
        <v>876</v>
      </c>
      <c r="B325" s="161" t="s">
        <v>55</v>
      </c>
      <c r="C325" s="161" t="s">
        <v>1023</v>
      </c>
      <c r="D325" s="161" t="s">
        <v>1025</v>
      </c>
      <c r="E325" s="161" t="s">
        <v>877</v>
      </c>
      <c r="F325" s="162" t="n">
        <v>40000</v>
      </c>
      <c r="G325" s="164" t="str">
        <f aca="false" ca="false" dt2D="false" dtr="false" t="normal">CONCATENATE(C325, D325, E325)</f>
        <v>04078020074460244</v>
      </c>
    </row>
    <row outlineLevel="0" r="326">
      <c r="A326" s="160" t="s">
        <v>1026</v>
      </c>
      <c r="B326" s="161" t="s">
        <v>55</v>
      </c>
      <c r="C326" s="161" t="s">
        <v>1027</v>
      </c>
      <c r="D326" s="161" t="s">
        <v>851</v>
      </c>
      <c r="E326" s="161" t="s">
        <v>851</v>
      </c>
      <c r="F326" s="162" t="n">
        <v>74622783.9</v>
      </c>
      <c r="G326" s="164" t="str">
        <f aca="false" ca="false" dt2D="false" dtr="false" t="normal">CONCATENATE(C326, D326, E326)</f>
        <v>0408</v>
      </c>
    </row>
    <row ht="25.5" outlineLevel="0" r="327">
      <c r="A327" s="160" t="s">
        <v>1028</v>
      </c>
      <c r="B327" s="161" t="s">
        <v>55</v>
      </c>
      <c r="C327" s="161" t="s">
        <v>1027</v>
      </c>
      <c r="D327" s="161" t="s">
        <v>1029</v>
      </c>
      <c r="E327" s="161" t="s">
        <v>851</v>
      </c>
      <c r="F327" s="162" t="n">
        <v>74622783.9</v>
      </c>
      <c r="G327" s="164" t="str">
        <f aca="false" ca="false" dt2D="false" dtr="false" t="normal">CONCATENATE(C327, D327, E327)</f>
        <v>04080900000000</v>
      </c>
    </row>
    <row ht="25.5" outlineLevel="0" r="328">
      <c r="A328" s="160" t="s">
        <v>1030</v>
      </c>
      <c r="B328" s="161" t="s">
        <v>55</v>
      </c>
      <c r="C328" s="161" t="s">
        <v>1027</v>
      </c>
      <c r="D328" s="161" t="s">
        <v>1031</v>
      </c>
      <c r="E328" s="161" t="s">
        <v>851</v>
      </c>
      <c r="F328" s="162" t="n">
        <v>74622783.9</v>
      </c>
      <c r="G328" s="164" t="str">
        <f aca="false" ca="false" dt2D="false" dtr="false" t="normal">CONCATENATE(C328, D328, E328)</f>
        <v>04080920000000</v>
      </c>
    </row>
    <row ht="51" outlineLevel="0" r="329">
      <c r="A329" s="160" t="s">
        <v>1032</v>
      </c>
      <c r="B329" s="161" t="s">
        <v>55</v>
      </c>
      <c r="C329" s="161" t="s">
        <v>1027</v>
      </c>
      <c r="D329" s="161" t="s">
        <v>1033</v>
      </c>
      <c r="E329" s="161" t="s">
        <v>851</v>
      </c>
      <c r="F329" s="162" t="n">
        <v>8845800</v>
      </c>
      <c r="G329" s="164" t="str">
        <f aca="false" ca="false" dt2D="false" dtr="false" t="normal">CONCATENATE(C329, D329, E329)</f>
        <v>040809200В0000</v>
      </c>
    </row>
    <row outlineLevel="0" r="330">
      <c r="A330" s="160" t="s">
        <v>910</v>
      </c>
      <c r="B330" s="161" t="s">
        <v>55</v>
      </c>
      <c r="C330" s="161" t="s">
        <v>1027</v>
      </c>
      <c r="D330" s="161" t="s">
        <v>1033</v>
      </c>
      <c r="E330" s="161" t="s">
        <v>911</v>
      </c>
      <c r="F330" s="162" t="n">
        <v>8845800</v>
      </c>
      <c r="G330" s="164" t="str">
        <f aca="false" ca="false" dt2D="false" dtr="false" t="normal">CONCATENATE(C330, D330, E330)</f>
        <v>040809200В0000800</v>
      </c>
    </row>
    <row ht="38.25" outlineLevel="0" r="331">
      <c r="A331" s="160" t="s">
        <v>1034</v>
      </c>
      <c r="B331" s="161" t="s">
        <v>55</v>
      </c>
      <c r="C331" s="161" t="s">
        <v>1027</v>
      </c>
      <c r="D331" s="161" t="s">
        <v>1033</v>
      </c>
      <c r="E331" s="161" t="s">
        <v>87</v>
      </c>
      <c r="F331" s="162" t="n">
        <v>8845800</v>
      </c>
      <c r="G331" s="164" t="str">
        <f aca="false" ca="false" dt2D="false" dtr="false" t="normal">CONCATENATE(C331, D331, E331)</f>
        <v>040809200В0000810</v>
      </c>
    </row>
    <row ht="51" outlineLevel="0" r="332">
      <c r="A332" s="160" t="s">
        <v>1035</v>
      </c>
      <c r="B332" s="161" t="s">
        <v>55</v>
      </c>
      <c r="C332" s="161" t="s">
        <v>1027</v>
      </c>
      <c r="D332" s="161" t="s">
        <v>1033</v>
      </c>
      <c r="E332" s="161" t="s">
        <v>1036</v>
      </c>
      <c r="F332" s="162" t="n">
        <v>8845800</v>
      </c>
      <c r="G332" s="164" t="str">
        <f aca="false" ca="false" dt2D="false" dtr="false" t="normal">CONCATENATE(C332, D332, E332)</f>
        <v>040809200В0000811</v>
      </c>
    </row>
    <row ht="63.75" outlineLevel="0" r="333">
      <c r="A333" s="160" t="s">
        <v>1037</v>
      </c>
      <c r="B333" s="161" t="s">
        <v>55</v>
      </c>
      <c r="C333" s="161" t="s">
        <v>1027</v>
      </c>
      <c r="D333" s="161" t="s">
        <v>1038</v>
      </c>
      <c r="E333" s="161" t="s">
        <v>851</v>
      </c>
      <c r="F333" s="162" t="n">
        <v>65776983.9</v>
      </c>
      <c r="G333" s="164" t="str">
        <f aca="false" ca="false" dt2D="false" dtr="false" t="normal">CONCATENATE(C333, D333, E333)</f>
        <v>040809200П0000</v>
      </c>
    </row>
    <row outlineLevel="0" r="334">
      <c r="A334" s="160" t="s">
        <v>910</v>
      </c>
      <c r="B334" s="161" t="s">
        <v>55</v>
      </c>
      <c r="C334" s="161" t="s">
        <v>1027</v>
      </c>
      <c r="D334" s="161" t="s">
        <v>1038</v>
      </c>
      <c r="E334" s="161" t="s">
        <v>911</v>
      </c>
      <c r="F334" s="162" t="n">
        <v>65776983.9</v>
      </c>
      <c r="G334" s="164" t="str">
        <f aca="false" ca="false" dt2D="false" dtr="false" t="normal">CONCATENATE(C334, D334, E334)</f>
        <v>040809200П0000800</v>
      </c>
    </row>
    <row ht="38.25" outlineLevel="0" r="335">
      <c r="A335" s="160" t="s">
        <v>1034</v>
      </c>
      <c r="B335" s="161" t="s">
        <v>55</v>
      </c>
      <c r="C335" s="161" t="s">
        <v>1027</v>
      </c>
      <c r="D335" s="161" t="s">
        <v>1038</v>
      </c>
      <c r="E335" s="161" t="s">
        <v>87</v>
      </c>
      <c r="F335" s="162" t="n">
        <v>65776983.9</v>
      </c>
      <c r="G335" s="164" t="str">
        <f aca="false" ca="false" dt2D="false" dtr="false" t="normal">CONCATENATE(C335, D335, E335)</f>
        <v>040809200П0000810</v>
      </c>
    </row>
    <row ht="51" outlineLevel="0" r="336">
      <c r="A336" s="160" t="s">
        <v>1035</v>
      </c>
      <c r="B336" s="161" t="s">
        <v>55</v>
      </c>
      <c r="C336" s="161" t="s">
        <v>1027</v>
      </c>
      <c r="D336" s="161" t="s">
        <v>1038</v>
      </c>
      <c r="E336" s="161" t="s">
        <v>1036</v>
      </c>
      <c r="F336" s="162" t="n">
        <v>65776983.9</v>
      </c>
      <c r="G336" s="164" t="str">
        <f aca="false" ca="false" dt2D="false" dtr="false" t="normal">CONCATENATE(C336, D336, E336)</f>
        <v>040809200П0000811</v>
      </c>
    </row>
    <row outlineLevel="0" r="337">
      <c r="A337" s="160" t="s">
        <v>1039</v>
      </c>
      <c r="B337" s="161" t="s">
        <v>55</v>
      </c>
      <c r="C337" s="161" t="s">
        <v>1040</v>
      </c>
      <c r="D337" s="161" t="s">
        <v>851</v>
      </c>
      <c r="E337" s="161" t="s">
        <v>851</v>
      </c>
      <c r="F337" s="162" t="n">
        <v>214800</v>
      </c>
      <c r="G337" s="164" t="str">
        <f aca="false" ca="false" dt2D="false" dtr="false" t="normal">CONCATENATE(C337, D337, E337)</f>
        <v>0409</v>
      </c>
    </row>
    <row ht="25.5" outlineLevel="0" r="338">
      <c r="A338" s="160" t="s">
        <v>1028</v>
      </c>
      <c r="B338" s="161" t="s">
        <v>55</v>
      </c>
      <c r="C338" s="161" t="s">
        <v>1040</v>
      </c>
      <c r="D338" s="161" t="s">
        <v>1029</v>
      </c>
      <c r="E338" s="161" t="s">
        <v>851</v>
      </c>
      <c r="F338" s="162" t="n">
        <v>214800</v>
      </c>
      <c r="G338" s="164" t="str">
        <f aca="false" ca="false" dt2D="false" dtr="false" t="normal">CONCATENATE(C338, D338, E338)</f>
        <v>04090900000000</v>
      </c>
    </row>
    <row outlineLevel="0" r="339">
      <c r="A339" s="160" t="s">
        <v>1041</v>
      </c>
      <c r="B339" s="161" t="s">
        <v>55</v>
      </c>
      <c r="C339" s="161" t="s">
        <v>1040</v>
      </c>
      <c r="D339" s="161" t="s">
        <v>1042</v>
      </c>
      <c r="E339" s="161" t="s">
        <v>851</v>
      </c>
      <c r="F339" s="162" t="n">
        <v>214800</v>
      </c>
      <c r="G339" s="164" t="str">
        <f aca="false" ca="false" dt2D="false" dtr="false" t="normal">CONCATENATE(C339, D339, E339)</f>
        <v>04090910000000</v>
      </c>
    </row>
    <row ht="38.25" outlineLevel="0" r="340">
      <c r="A340" s="160" t="s">
        <v>1043</v>
      </c>
      <c r="B340" s="161" t="s">
        <v>55</v>
      </c>
      <c r="C340" s="161" t="s">
        <v>1040</v>
      </c>
      <c r="D340" s="161" t="s">
        <v>1044</v>
      </c>
      <c r="E340" s="161" t="s">
        <v>851</v>
      </c>
      <c r="F340" s="162" t="n">
        <v>214800</v>
      </c>
      <c r="G340" s="164" t="str">
        <f aca="false" ca="false" dt2D="false" dtr="false" t="normal">CONCATENATE(C340, D340, E340)</f>
        <v>04090910080000</v>
      </c>
    </row>
    <row ht="25.5" outlineLevel="0" r="341">
      <c r="A341" s="160" t="s">
        <v>872</v>
      </c>
      <c r="B341" s="161" t="s">
        <v>55</v>
      </c>
      <c r="C341" s="161" t="s">
        <v>1040</v>
      </c>
      <c r="D341" s="161" t="s">
        <v>1044</v>
      </c>
      <c r="E341" s="161" t="s">
        <v>873</v>
      </c>
      <c r="F341" s="162" t="n">
        <v>214800</v>
      </c>
      <c r="G341" s="164" t="str">
        <f aca="false" ca="false" dt2D="false" dtr="false" t="normal">CONCATENATE(C341, D341, E341)</f>
        <v>04090910080000200</v>
      </c>
    </row>
    <row ht="25.5" outlineLevel="0" r="342">
      <c r="A342" s="160" t="s">
        <v>874</v>
      </c>
      <c r="B342" s="161" t="s">
        <v>55</v>
      </c>
      <c r="C342" s="161" t="s">
        <v>1040</v>
      </c>
      <c r="D342" s="161" t="s">
        <v>1044</v>
      </c>
      <c r="E342" s="161" t="s">
        <v>875</v>
      </c>
      <c r="F342" s="162" t="n">
        <v>214800</v>
      </c>
      <c r="G342" s="164" t="str">
        <f aca="false" ca="false" dt2D="false" dtr="false" t="normal">CONCATENATE(C342, D342, E342)</f>
        <v>04090910080000240</v>
      </c>
    </row>
    <row outlineLevel="0" r="343">
      <c r="A343" s="160" t="s">
        <v>876</v>
      </c>
      <c r="B343" s="161" t="s">
        <v>55</v>
      </c>
      <c r="C343" s="161" t="s">
        <v>1040</v>
      </c>
      <c r="D343" s="161" t="s">
        <v>1044</v>
      </c>
      <c r="E343" s="161" t="s">
        <v>877</v>
      </c>
      <c r="F343" s="162" t="n">
        <v>214800</v>
      </c>
      <c r="G343" s="164" t="str">
        <f aca="false" ca="false" dt2D="false" dtr="false" t="normal">CONCATENATE(C343, D343, E343)</f>
        <v>04090910080000244</v>
      </c>
    </row>
    <row outlineLevel="0" r="344">
      <c r="A344" s="160" t="s">
        <v>1045</v>
      </c>
      <c r="B344" s="161" t="s">
        <v>55</v>
      </c>
      <c r="C344" s="161" t="s">
        <v>1046</v>
      </c>
      <c r="D344" s="161" t="s">
        <v>851</v>
      </c>
      <c r="E344" s="161" t="s">
        <v>851</v>
      </c>
      <c r="F344" s="162" t="n">
        <v>14257947.07</v>
      </c>
      <c r="G344" s="164" t="str">
        <f aca="false" ca="false" dt2D="false" dtr="false" t="normal">CONCATENATE(C344, D344, E344)</f>
        <v>0412</v>
      </c>
    </row>
    <row ht="38.25" outlineLevel="0" r="345">
      <c r="A345" s="160" t="s">
        <v>1047</v>
      </c>
      <c r="B345" s="161" t="s">
        <v>55</v>
      </c>
      <c r="C345" s="161" t="s">
        <v>1046</v>
      </c>
      <c r="D345" s="161" t="s">
        <v>1048</v>
      </c>
      <c r="E345" s="161" t="s">
        <v>851</v>
      </c>
      <c r="F345" s="162" t="n">
        <v>14164947.07</v>
      </c>
      <c r="G345" s="164" t="str">
        <f aca="false" ca="false" dt2D="false" dtr="false" t="normal">CONCATENATE(C345, D345, E345)</f>
        <v>04120800000000</v>
      </c>
    </row>
    <row ht="25.5" outlineLevel="0" r="346">
      <c r="A346" s="160" t="s">
        <v>1049</v>
      </c>
      <c r="B346" s="161" t="s">
        <v>55</v>
      </c>
      <c r="C346" s="161" t="s">
        <v>1046</v>
      </c>
      <c r="D346" s="161" t="s">
        <v>1050</v>
      </c>
      <c r="E346" s="161" t="s">
        <v>851</v>
      </c>
      <c r="F346" s="162" t="n">
        <v>14161947.07</v>
      </c>
      <c r="G346" s="164" t="str">
        <f aca="false" ca="false" dt2D="false" dtr="false" t="normal">CONCATENATE(C346, D346, E346)</f>
        <v>04120810000000</v>
      </c>
    </row>
    <row ht="89.25" outlineLevel="0" r="347">
      <c r="A347" s="160" t="s">
        <v>1051</v>
      </c>
      <c r="B347" s="161" t="s">
        <v>55</v>
      </c>
      <c r="C347" s="161" t="s">
        <v>1046</v>
      </c>
      <c r="D347" s="161" t="s">
        <v>1052</v>
      </c>
      <c r="E347" s="161" t="s">
        <v>851</v>
      </c>
      <c r="F347" s="162" t="n">
        <v>10000</v>
      </c>
      <c r="G347" s="164" t="str">
        <f aca="false" ca="false" dt2D="false" dtr="false" t="normal">CONCATENATE(C347, D347, E347)</f>
        <v>04120810080020</v>
      </c>
    </row>
    <row ht="25.5" outlineLevel="0" r="348">
      <c r="A348" s="160" t="s">
        <v>872</v>
      </c>
      <c r="B348" s="161" t="s">
        <v>55</v>
      </c>
      <c r="C348" s="161" t="s">
        <v>1046</v>
      </c>
      <c r="D348" s="161" t="s">
        <v>1052</v>
      </c>
      <c r="E348" s="161" t="s">
        <v>873</v>
      </c>
      <c r="F348" s="162" t="n">
        <v>10000</v>
      </c>
      <c r="G348" s="164" t="str">
        <f aca="false" ca="false" dt2D="false" dtr="false" t="normal">CONCATENATE(C348, D348, E348)</f>
        <v>04120810080020200</v>
      </c>
    </row>
    <row ht="25.5" outlineLevel="0" r="349">
      <c r="A349" s="160" t="s">
        <v>874</v>
      </c>
      <c r="B349" s="161" t="s">
        <v>55</v>
      </c>
      <c r="C349" s="161" t="s">
        <v>1046</v>
      </c>
      <c r="D349" s="161" t="s">
        <v>1052</v>
      </c>
      <c r="E349" s="161" t="s">
        <v>875</v>
      </c>
      <c r="F349" s="162" t="n">
        <v>10000</v>
      </c>
      <c r="G349" s="164" t="str">
        <f aca="false" ca="false" dt2D="false" dtr="false" t="normal">CONCATENATE(C349, D349, E349)</f>
        <v>04120810080020240</v>
      </c>
    </row>
    <row outlineLevel="0" r="350">
      <c r="A350" s="160" t="s">
        <v>876</v>
      </c>
      <c r="B350" s="161" t="s">
        <v>55</v>
      </c>
      <c r="C350" s="161" t="s">
        <v>1046</v>
      </c>
      <c r="D350" s="161" t="s">
        <v>1052</v>
      </c>
      <c r="E350" s="161" t="s">
        <v>877</v>
      </c>
      <c r="F350" s="162" t="n">
        <v>10000</v>
      </c>
      <c r="G350" s="164" t="str">
        <f aca="false" ca="false" dt2D="false" dtr="false" t="normal">CONCATENATE(C350, D350, E350)</f>
        <v>04120810080020244</v>
      </c>
    </row>
    <row ht="102" outlineLevel="0" r="351">
      <c r="A351" s="160" t="s">
        <v>1053</v>
      </c>
      <c r="B351" s="161" t="s">
        <v>55</v>
      </c>
      <c r="C351" s="161" t="s">
        <v>1046</v>
      </c>
      <c r="D351" s="161" t="s">
        <v>1054</v>
      </c>
      <c r="E351" s="161" t="s">
        <v>851</v>
      </c>
      <c r="F351" s="162" t="n">
        <v>1923158</v>
      </c>
      <c r="G351" s="164" t="str">
        <f aca="false" ca="false" dt2D="false" dtr="false" t="normal">CONCATENATE(C351, D351, E351)</f>
        <v>041208100S6070</v>
      </c>
    </row>
    <row outlineLevel="0" r="352">
      <c r="A352" s="160" t="s">
        <v>910</v>
      </c>
      <c r="B352" s="161" t="s">
        <v>55</v>
      </c>
      <c r="C352" s="161" t="s">
        <v>1046</v>
      </c>
      <c r="D352" s="161" t="s">
        <v>1054</v>
      </c>
      <c r="E352" s="161" t="s">
        <v>911</v>
      </c>
      <c r="F352" s="162" t="n">
        <v>1923158</v>
      </c>
      <c r="G352" s="164" t="str">
        <f aca="false" ca="false" dt2D="false" dtr="false" t="normal">CONCATENATE(C352, D352, E352)</f>
        <v>041208100S6070800</v>
      </c>
    </row>
    <row ht="38.25" outlineLevel="0" r="353">
      <c r="A353" s="160" t="s">
        <v>1034</v>
      </c>
      <c r="B353" s="161" t="s">
        <v>55</v>
      </c>
      <c r="C353" s="161" t="s">
        <v>1046</v>
      </c>
      <c r="D353" s="161" t="s">
        <v>1054</v>
      </c>
      <c r="E353" s="161" t="s">
        <v>87</v>
      </c>
      <c r="F353" s="162" t="n">
        <v>1923158</v>
      </c>
      <c r="G353" s="164" t="str">
        <f aca="false" ca="false" dt2D="false" dtr="false" t="normal">CONCATENATE(C353, D353, E353)</f>
        <v>041208100S6070810</v>
      </c>
    </row>
    <row ht="51" outlineLevel="0" r="354">
      <c r="A354" s="160" t="s">
        <v>1035</v>
      </c>
      <c r="B354" s="161" t="s">
        <v>55</v>
      </c>
      <c r="C354" s="161" t="s">
        <v>1046</v>
      </c>
      <c r="D354" s="161" t="s">
        <v>1054</v>
      </c>
      <c r="E354" s="161" t="s">
        <v>1036</v>
      </c>
      <c r="F354" s="162" t="n">
        <v>1923158</v>
      </c>
      <c r="G354" s="164" t="str">
        <f aca="false" ca="false" dt2D="false" dtr="false" t="normal">CONCATENATE(C354, D354, E354)</f>
        <v>041208100S6070811</v>
      </c>
    </row>
    <row ht="89.25" outlineLevel="0" r="355">
      <c r="A355" s="160" t="s">
        <v>1055</v>
      </c>
      <c r="B355" s="161" t="s">
        <v>55</v>
      </c>
      <c r="C355" s="161" t="s">
        <v>1046</v>
      </c>
      <c r="D355" s="161" t="s">
        <v>1056</v>
      </c>
      <c r="E355" s="161" t="s">
        <v>851</v>
      </c>
      <c r="F355" s="162" t="n">
        <v>11834599.5</v>
      </c>
      <c r="G355" s="164" t="str">
        <f aca="false" ca="false" dt2D="false" dtr="false" t="normal">CONCATENATE(C355, D355, E355)</f>
        <v>041208100S6610</v>
      </c>
    </row>
    <row outlineLevel="0" r="356">
      <c r="A356" s="160" t="s">
        <v>910</v>
      </c>
      <c r="B356" s="161" t="s">
        <v>55</v>
      </c>
      <c r="C356" s="161" t="s">
        <v>1046</v>
      </c>
      <c r="D356" s="161" t="s">
        <v>1056</v>
      </c>
      <c r="E356" s="161" t="s">
        <v>911</v>
      </c>
      <c r="F356" s="162" t="n">
        <v>11834599.5</v>
      </c>
      <c r="G356" s="164" t="str">
        <f aca="false" ca="false" dt2D="false" dtr="false" t="normal">CONCATENATE(C356, D356, E356)</f>
        <v>041208100S6610800</v>
      </c>
    </row>
    <row ht="38.25" outlineLevel="0" r="357">
      <c r="A357" s="160" t="s">
        <v>1034</v>
      </c>
      <c r="B357" s="161" t="s">
        <v>55</v>
      </c>
      <c r="C357" s="161" t="s">
        <v>1046</v>
      </c>
      <c r="D357" s="161" t="s">
        <v>1056</v>
      </c>
      <c r="E357" s="161" t="s">
        <v>87</v>
      </c>
      <c r="F357" s="162" t="n">
        <v>11834599.5</v>
      </c>
      <c r="G357" s="164" t="str">
        <f aca="false" ca="false" dt2D="false" dtr="false" t="normal">CONCATENATE(C357, D357, E357)</f>
        <v>041208100S6610810</v>
      </c>
    </row>
    <row ht="51" outlineLevel="0" r="358">
      <c r="A358" s="160" t="s">
        <v>1035</v>
      </c>
      <c r="B358" s="161" t="s">
        <v>55</v>
      </c>
      <c r="C358" s="161" t="s">
        <v>1046</v>
      </c>
      <c r="D358" s="161" t="s">
        <v>1056</v>
      </c>
      <c r="E358" s="161" t="s">
        <v>1036</v>
      </c>
      <c r="F358" s="162" t="n">
        <v>11834599.5</v>
      </c>
      <c r="G358" s="164" t="str">
        <f aca="false" ca="false" dt2D="false" dtr="false" t="normal">CONCATENATE(C358, D358, E358)</f>
        <v>041208100S6610811</v>
      </c>
    </row>
    <row ht="114.75" outlineLevel="0" r="359">
      <c r="A359" s="160" t="s">
        <v>1057</v>
      </c>
      <c r="B359" s="161" t="s">
        <v>55</v>
      </c>
      <c r="C359" s="161" t="s">
        <v>1046</v>
      </c>
      <c r="D359" s="161" t="s">
        <v>1058</v>
      </c>
      <c r="E359" s="161" t="s">
        <v>851</v>
      </c>
      <c r="F359" s="162" t="n">
        <v>394189.57</v>
      </c>
      <c r="G359" s="164" t="str">
        <f aca="false" ca="false" dt2D="false" dtr="false" t="normal">CONCATENATE(C359, D359, E359)</f>
        <v>041208100S6680</v>
      </c>
    </row>
    <row outlineLevel="0" r="360">
      <c r="A360" s="160" t="s">
        <v>910</v>
      </c>
      <c r="B360" s="161" t="s">
        <v>55</v>
      </c>
      <c r="C360" s="161" t="s">
        <v>1046</v>
      </c>
      <c r="D360" s="161" t="s">
        <v>1058</v>
      </c>
      <c r="E360" s="161" t="s">
        <v>911</v>
      </c>
      <c r="F360" s="162" t="n">
        <v>394189.57</v>
      </c>
      <c r="G360" s="164" t="str">
        <f aca="false" ca="false" dt2D="false" dtr="false" t="normal">CONCATENATE(C360, D360, E360)</f>
        <v>041208100S6680800</v>
      </c>
    </row>
    <row ht="38.25" outlineLevel="0" r="361">
      <c r="A361" s="160" t="s">
        <v>1034</v>
      </c>
      <c r="B361" s="161" t="s">
        <v>55</v>
      </c>
      <c r="C361" s="161" t="s">
        <v>1046</v>
      </c>
      <c r="D361" s="161" t="s">
        <v>1058</v>
      </c>
      <c r="E361" s="161" t="s">
        <v>87</v>
      </c>
      <c r="F361" s="162" t="n">
        <v>394189.57</v>
      </c>
      <c r="G361" s="164" t="str">
        <f aca="false" ca="false" dt2D="false" dtr="false" t="normal">CONCATENATE(C361, D361, E361)</f>
        <v>041208100S6680810</v>
      </c>
    </row>
    <row ht="51" outlineLevel="0" r="362">
      <c r="A362" s="160" t="s">
        <v>1059</v>
      </c>
      <c r="B362" s="161" t="s">
        <v>55</v>
      </c>
      <c r="C362" s="161" t="s">
        <v>1046</v>
      </c>
      <c r="D362" s="161" t="s">
        <v>1058</v>
      </c>
      <c r="E362" s="161" t="s">
        <v>1060</v>
      </c>
      <c r="F362" s="162" t="n">
        <v>394189.57</v>
      </c>
      <c r="G362" s="164" t="str">
        <f aca="false" ca="false" dt2D="false" dtr="false" t="normal">CONCATENATE(C362, D362, E362)</f>
        <v>041208100S6680813</v>
      </c>
    </row>
    <row ht="25.5" outlineLevel="0" r="363">
      <c r="A363" s="160" t="s">
        <v>1018</v>
      </c>
      <c r="B363" s="161" t="s">
        <v>55</v>
      </c>
      <c r="C363" s="161" t="s">
        <v>1046</v>
      </c>
      <c r="D363" s="161" t="s">
        <v>1061</v>
      </c>
      <c r="E363" s="161" t="s">
        <v>851</v>
      </c>
      <c r="F363" s="162" t="n">
        <v>3000</v>
      </c>
      <c r="G363" s="164" t="str">
        <f aca="false" ca="false" dt2D="false" dtr="false" t="normal">CONCATENATE(C363, D363, E363)</f>
        <v>04120820000000</v>
      </c>
    </row>
    <row ht="89.25" outlineLevel="0" r="364">
      <c r="A364" s="160" t="s">
        <v>1062</v>
      </c>
      <c r="B364" s="161" t="s">
        <v>55</v>
      </c>
      <c r="C364" s="161" t="s">
        <v>1046</v>
      </c>
      <c r="D364" s="161" t="s">
        <v>1063</v>
      </c>
      <c r="E364" s="161" t="s">
        <v>851</v>
      </c>
      <c r="F364" s="162" t="n">
        <v>3000</v>
      </c>
      <c r="G364" s="164" t="str">
        <f aca="false" ca="false" dt2D="false" dtr="false" t="normal">CONCATENATE(C364, D364, E364)</f>
        <v>04120820080030</v>
      </c>
    </row>
    <row ht="25.5" outlineLevel="0" r="365">
      <c r="A365" s="160" t="s">
        <v>872</v>
      </c>
      <c r="B365" s="161" t="s">
        <v>55</v>
      </c>
      <c r="C365" s="161" t="s">
        <v>1046</v>
      </c>
      <c r="D365" s="161" t="s">
        <v>1063</v>
      </c>
      <c r="E365" s="161" t="s">
        <v>873</v>
      </c>
      <c r="F365" s="162" t="n">
        <v>3000</v>
      </c>
      <c r="G365" s="164" t="str">
        <f aca="false" ca="false" dt2D="false" dtr="false" t="normal">CONCATENATE(C365, D365, E365)</f>
        <v>04120820080030200</v>
      </c>
    </row>
    <row ht="25.5" outlineLevel="0" r="366">
      <c r="A366" s="160" t="s">
        <v>874</v>
      </c>
      <c r="B366" s="161" t="s">
        <v>55</v>
      </c>
      <c r="C366" s="161" t="s">
        <v>1046</v>
      </c>
      <c r="D366" s="161" t="s">
        <v>1063</v>
      </c>
      <c r="E366" s="161" t="s">
        <v>875</v>
      </c>
      <c r="F366" s="162" t="n">
        <v>3000</v>
      </c>
      <c r="G366" s="164" t="str">
        <f aca="false" ca="false" dt2D="false" dtr="false" t="normal">CONCATENATE(C366, D366, E366)</f>
        <v>04120820080030240</v>
      </c>
    </row>
    <row outlineLevel="0" r="367">
      <c r="A367" s="160" t="s">
        <v>876</v>
      </c>
      <c r="B367" s="161" t="s">
        <v>55</v>
      </c>
      <c r="C367" s="161" t="s">
        <v>1046</v>
      </c>
      <c r="D367" s="161" t="s">
        <v>1063</v>
      </c>
      <c r="E367" s="161" t="s">
        <v>877</v>
      </c>
      <c r="F367" s="162" t="n">
        <v>3000</v>
      </c>
      <c r="G367" s="164" t="str">
        <f aca="false" ca="false" dt2D="false" dtr="false" t="normal">CONCATENATE(C367, D367, E367)</f>
        <v>04120820080030244</v>
      </c>
    </row>
    <row ht="25.5" outlineLevel="0" r="368">
      <c r="A368" s="160" t="s">
        <v>1012</v>
      </c>
      <c r="B368" s="161" t="s">
        <v>55</v>
      </c>
      <c r="C368" s="161" t="s">
        <v>1046</v>
      </c>
      <c r="D368" s="161" t="s">
        <v>1013</v>
      </c>
      <c r="E368" s="161" t="s">
        <v>851</v>
      </c>
      <c r="F368" s="162" t="n">
        <v>93000</v>
      </c>
      <c r="G368" s="164" t="str">
        <f aca="false" ca="false" dt2D="false" dtr="false" t="normal">CONCATENATE(C368, D368, E368)</f>
        <v>04121200000000</v>
      </c>
    </row>
    <row outlineLevel="0" r="369">
      <c r="A369" s="160" t="s">
        <v>1064</v>
      </c>
      <c r="B369" s="161" t="s">
        <v>55</v>
      </c>
      <c r="C369" s="161" t="s">
        <v>1046</v>
      </c>
      <c r="D369" s="161" t="s">
        <v>1065</v>
      </c>
      <c r="E369" s="161" t="s">
        <v>851</v>
      </c>
      <c r="F369" s="162" t="n">
        <v>93000</v>
      </c>
      <c r="G369" s="164" t="str">
        <f aca="false" ca="false" dt2D="false" dtr="false" t="normal">CONCATENATE(C369, D369, E369)</f>
        <v>04121220000000</v>
      </c>
    </row>
    <row ht="63.75" outlineLevel="0" r="370">
      <c r="A370" s="160" t="s">
        <v>1066</v>
      </c>
      <c r="B370" s="161" t="s">
        <v>55</v>
      </c>
      <c r="C370" s="161" t="s">
        <v>1046</v>
      </c>
      <c r="D370" s="161" t="s">
        <v>1067</v>
      </c>
      <c r="E370" s="161" t="s">
        <v>851</v>
      </c>
      <c r="F370" s="162" t="n">
        <v>93000</v>
      </c>
      <c r="G370" s="164" t="str">
        <f aca="false" ca="false" dt2D="false" dtr="false" t="normal">CONCATENATE(C370, D370, E370)</f>
        <v>04121220080010</v>
      </c>
    </row>
    <row ht="25.5" outlineLevel="0" r="371">
      <c r="A371" s="160" t="s">
        <v>872</v>
      </c>
      <c r="B371" s="161" t="s">
        <v>55</v>
      </c>
      <c r="C371" s="161" t="s">
        <v>1046</v>
      </c>
      <c r="D371" s="161" t="s">
        <v>1067</v>
      </c>
      <c r="E371" s="161" t="s">
        <v>873</v>
      </c>
      <c r="F371" s="162" t="n">
        <v>93000</v>
      </c>
      <c r="G371" s="164" t="str">
        <f aca="false" ca="false" dt2D="false" dtr="false" t="normal">CONCATENATE(C371, D371, E371)</f>
        <v>04121220080010200</v>
      </c>
    </row>
    <row ht="25.5" outlineLevel="0" r="372">
      <c r="A372" s="160" t="s">
        <v>874</v>
      </c>
      <c r="B372" s="161" t="s">
        <v>55</v>
      </c>
      <c r="C372" s="161" t="s">
        <v>1046</v>
      </c>
      <c r="D372" s="161" t="s">
        <v>1067</v>
      </c>
      <c r="E372" s="161" t="s">
        <v>875</v>
      </c>
      <c r="F372" s="162" t="n">
        <v>93000</v>
      </c>
      <c r="G372" s="164" t="str">
        <f aca="false" ca="false" dt2D="false" dtr="false" t="normal">CONCATENATE(C372, D372, E372)</f>
        <v>04121220080010240</v>
      </c>
    </row>
    <row outlineLevel="0" r="373">
      <c r="A373" s="160" t="s">
        <v>876</v>
      </c>
      <c r="B373" s="161" t="s">
        <v>55</v>
      </c>
      <c r="C373" s="161" t="s">
        <v>1046</v>
      </c>
      <c r="D373" s="161" t="s">
        <v>1067</v>
      </c>
      <c r="E373" s="161" t="s">
        <v>877</v>
      </c>
      <c r="F373" s="162" t="n">
        <v>93000</v>
      </c>
      <c r="G373" s="164" t="str">
        <f aca="false" ca="false" dt2D="false" dtr="false" t="normal">CONCATENATE(C373, D373, E373)</f>
        <v>04121220080010244</v>
      </c>
    </row>
    <row outlineLevel="0" r="374">
      <c r="A374" s="160" t="s">
        <v>1068</v>
      </c>
      <c r="B374" s="161" t="s">
        <v>55</v>
      </c>
      <c r="C374" s="161" t="s">
        <v>1069</v>
      </c>
      <c r="D374" s="161" t="s">
        <v>851</v>
      </c>
      <c r="E374" s="161" t="s">
        <v>851</v>
      </c>
      <c r="F374" s="162" t="n">
        <v>238130499</v>
      </c>
      <c r="G374" s="164" t="str">
        <f aca="false" ca="false" dt2D="false" dtr="false" t="normal">CONCATENATE(C374, D374, E374)</f>
        <v>0500</v>
      </c>
    </row>
    <row outlineLevel="0" r="375">
      <c r="A375" s="160" t="s">
        <v>1070</v>
      </c>
      <c r="B375" s="161" t="s">
        <v>55</v>
      </c>
      <c r="C375" s="161" t="s">
        <v>1071</v>
      </c>
      <c r="D375" s="161" t="s">
        <v>851</v>
      </c>
      <c r="E375" s="161" t="s">
        <v>851</v>
      </c>
      <c r="F375" s="162" t="n">
        <v>234830999</v>
      </c>
      <c r="G375" s="164" t="str">
        <f aca="false" ca="false" dt2D="false" dtr="false" t="normal">CONCATENATE(C375, D375, E375)</f>
        <v>0502</v>
      </c>
    </row>
    <row ht="38.25" outlineLevel="0" r="376">
      <c r="A376" s="160" t="s">
        <v>1072</v>
      </c>
      <c r="B376" s="161" t="s">
        <v>55</v>
      </c>
      <c r="C376" s="161" t="s">
        <v>1071</v>
      </c>
      <c r="D376" s="161" t="s">
        <v>1073</v>
      </c>
      <c r="E376" s="161" t="s">
        <v>851</v>
      </c>
      <c r="F376" s="162" t="n">
        <v>234776042</v>
      </c>
      <c r="G376" s="164" t="str">
        <f aca="false" ca="false" dt2D="false" dtr="false" t="normal">CONCATENATE(C376, D376, E376)</f>
        <v>05020300000000</v>
      </c>
    </row>
    <row ht="38.25" outlineLevel="0" r="377">
      <c r="A377" s="160" t="s">
        <v>1074</v>
      </c>
      <c r="B377" s="161" t="s">
        <v>55</v>
      </c>
      <c r="C377" s="161" t="s">
        <v>1071</v>
      </c>
      <c r="D377" s="161" t="s">
        <v>1075</v>
      </c>
      <c r="E377" s="161" t="s">
        <v>851</v>
      </c>
      <c r="F377" s="162" t="n">
        <v>234776042</v>
      </c>
      <c r="G377" s="164" t="str">
        <f aca="false" ca="false" dt2D="false" dtr="false" t="normal">CONCATENATE(C377, D377, E377)</f>
        <v>05020320000000</v>
      </c>
    </row>
    <row ht="102" outlineLevel="0" r="378">
      <c r="A378" s="160" t="s">
        <v>1076</v>
      </c>
      <c r="B378" s="161" t="s">
        <v>55</v>
      </c>
      <c r="C378" s="161" t="s">
        <v>1071</v>
      </c>
      <c r="D378" s="161" t="s">
        <v>1077</v>
      </c>
      <c r="E378" s="161" t="s">
        <v>851</v>
      </c>
      <c r="F378" s="162" t="n">
        <v>211790900</v>
      </c>
      <c r="G378" s="164" t="str">
        <f aca="false" ca="false" dt2D="false" dtr="false" t="normal">CONCATENATE(C378, D378, E378)</f>
        <v>05020320075700</v>
      </c>
    </row>
    <row outlineLevel="0" r="379">
      <c r="A379" s="160" t="s">
        <v>910</v>
      </c>
      <c r="B379" s="161" t="s">
        <v>55</v>
      </c>
      <c r="C379" s="161" t="s">
        <v>1071</v>
      </c>
      <c r="D379" s="161" t="s">
        <v>1077</v>
      </c>
      <c r="E379" s="161" t="s">
        <v>911</v>
      </c>
      <c r="F379" s="162" t="n">
        <v>211790900</v>
      </c>
      <c r="G379" s="164" t="str">
        <f aca="false" ca="false" dt2D="false" dtr="false" t="normal">CONCATENATE(C379, D379, E379)</f>
        <v>05020320075700800</v>
      </c>
    </row>
    <row ht="38.25" outlineLevel="0" r="380">
      <c r="A380" s="160" t="s">
        <v>1034</v>
      </c>
      <c r="B380" s="161" t="s">
        <v>55</v>
      </c>
      <c r="C380" s="161" t="s">
        <v>1071</v>
      </c>
      <c r="D380" s="161" t="s">
        <v>1077</v>
      </c>
      <c r="E380" s="161" t="s">
        <v>87</v>
      </c>
      <c r="F380" s="162" t="n">
        <v>211790900</v>
      </c>
      <c r="G380" s="164" t="str">
        <f aca="false" ca="false" dt2D="false" dtr="false" t="normal">CONCATENATE(C380, D380, E380)</f>
        <v>05020320075700810</v>
      </c>
    </row>
    <row ht="51" outlineLevel="0" r="381">
      <c r="A381" s="160" t="s">
        <v>1035</v>
      </c>
      <c r="B381" s="161" t="s">
        <v>55</v>
      </c>
      <c r="C381" s="161" t="s">
        <v>1071</v>
      </c>
      <c r="D381" s="161" t="s">
        <v>1077</v>
      </c>
      <c r="E381" s="161" t="s">
        <v>1036</v>
      </c>
      <c r="F381" s="162" t="n">
        <v>211790900</v>
      </c>
      <c r="G381" s="164" t="str">
        <f aca="false" ca="false" dt2D="false" dtr="false" t="normal">CONCATENATE(C381, D381, E381)</f>
        <v>05020320075700811</v>
      </c>
    </row>
    <row ht="127.5" outlineLevel="0" r="382">
      <c r="A382" s="160" t="s">
        <v>1078</v>
      </c>
      <c r="B382" s="161" t="s">
        <v>55</v>
      </c>
      <c r="C382" s="161" t="s">
        <v>1071</v>
      </c>
      <c r="D382" s="161" t="s">
        <v>1079</v>
      </c>
      <c r="E382" s="161" t="s">
        <v>851</v>
      </c>
      <c r="F382" s="162" t="n">
        <v>18652300</v>
      </c>
      <c r="G382" s="164" t="str">
        <f aca="false" ca="false" dt2D="false" dtr="false" t="normal">CONCATENATE(C382, D382, E382)</f>
        <v>05020320075770</v>
      </c>
    </row>
    <row outlineLevel="0" r="383">
      <c r="A383" s="160" t="s">
        <v>910</v>
      </c>
      <c r="B383" s="161" t="s">
        <v>55</v>
      </c>
      <c r="C383" s="161" t="s">
        <v>1071</v>
      </c>
      <c r="D383" s="161" t="s">
        <v>1079</v>
      </c>
      <c r="E383" s="161" t="s">
        <v>911</v>
      </c>
      <c r="F383" s="162" t="n">
        <v>18652300</v>
      </c>
      <c r="G383" s="164" t="str">
        <f aca="false" ca="false" dt2D="false" dtr="false" t="normal">CONCATENATE(C383, D383, E383)</f>
        <v>05020320075770800</v>
      </c>
    </row>
    <row ht="38.25" outlineLevel="0" r="384">
      <c r="A384" s="160" t="s">
        <v>1034</v>
      </c>
      <c r="B384" s="161" t="s">
        <v>55</v>
      </c>
      <c r="C384" s="161" t="s">
        <v>1071</v>
      </c>
      <c r="D384" s="161" t="s">
        <v>1079</v>
      </c>
      <c r="E384" s="161" t="s">
        <v>87</v>
      </c>
      <c r="F384" s="162" t="n">
        <v>18652300</v>
      </c>
      <c r="G384" s="164" t="str">
        <f aca="false" ca="false" dt2D="false" dtr="false" t="normal">CONCATENATE(C384, D384, E384)</f>
        <v>05020320075770810</v>
      </c>
    </row>
    <row ht="51" outlineLevel="0" r="385">
      <c r="A385" s="160" t="s">
        <v>1035</v>
      </c>
      <c r="B385" s="161" t="s">
        <v>55</v>
      </c>
      <c r="C385" s="161" t="s">
        <v>1071</v>
      </c>
      <c r="D385" s="161" t="s">
        <v>1079</v>
      </c>
      <c r="E385" s="161" t="s">
        <v>1036</v>
      </c>
      <c r="F385" s="162" t="n">
        <v>18652300</v>
      </c>
      <c r="G385" s="164" t="str">
        <f aca="false" ca="false" dt2D="false" dtr="false" t="normal">CONCATENATE(C385, D385, E385)</f>
        <v>05020320075770811</v>
      </c>
    </row>
    <row ht="153" outlineLevel="0" r="386">
      <c r="A386" s="160" t="s">
        <v>1080</v>
      </c>
      <c r="B386" s="161" t="s">
        <v>55</v>
      </c>
      <c r="C386" s="161" t="s">
        <v>1071</v>
      </c>
      <c r="D386" s="161" t="s">
        <v>1081</v>
      </c>
      <c r="E386" s="161" t="s">
        <v>851</v>
      </c>
      <c r="F386" s="162" t="n">
        <v>1531700</v>
      </c>
      <c r="G386" s="164" t="str">
        <f aca="false" ca="false" dt2D="false" dtr="false" t="normal">CONCATENATE(C386, D386, E386)</f>
        <v>05020320075960</v>
      </c>
    </row>
    <row outlineLevel="0" r="387">
      <c r="A387" s="160" t="s">
        <v>910</v>
      </c>
      <c r="B387" s="161" t="s">
        <v>55</v>
      </c>
      <c r="C387" s="161" t="s">
        <v>1071</v>
      </c>
      <c r="D387" s="161" t="s">
        <v>1081</v>
      </c>
      <c r="E387" s="161" t="s">
        <v>911</v>
      </c>
      <c r="F387" s="162" t="n">
        <v>1531700</v>
      </c>
      <c r="G387" s="164" t="str">
        <f aca="false" ca="false" dt2D="false" dtr="false" t="normal">CONCATENATE(C387, D387, E387)</f>
        <v>05020320075960800</v>
      </c>
    </row>
    <row ht="38.25" outlineLevel="0" r="388">
      <c r="A388" s="160" t="s">
        <v>1034</v>
      </c>
      <c r="B388" s="161" t="s">
        <v>55</v>
      </c>
      <c r="C388" s="161" t="s">
        <v>1071</v>
      </c>
      <c r="D388" s="161" t="s">
        <v>1081</v>
      </c>
      <c r="E388" s="161" t="s">
        <v>87</v>
      </c>
      <c r="F388" s="162" t="n">
        <v>1531700</v>
      </c>
      <c r="G388" s="164" t="str">
        <f aca="false" ca="false" dt2D="false" dtr="false" t="normal">CONCATENATE(C388, D388, E388)</f>
        <v>05020320075960810</v>
      </c>
    </row>
    <row ht="51" outlineLevel="0" r="389">
      <c r="A389" s="160" t="s">
        <v>1035</v>
      </c>
      <c r="B389" s="161" t="s">
        <v>55</v>
      </c>
      <c r="C389" s="161" t="s">
        <v>1071</v>
      </c>
      <c r="D389" s="161" t="s">
        <v>1081</v>
      </c>
      <c r="E389" s="161" t="s">
        <v>1036</v>
      </c>
      <c r="F389" s="162" t="n">
        <v>1531700</v>
      </c>
      <c r="G389" s="164" t="str">
        <f aca="false" ca="false" dt2D="false" dtr="false" t="normal">CONCATENATE(C389, D389, E389)</f>
        <v>05020320075960811</v>
      </c>
    </row>
    <row ht="114.75" outlineLevel="0" r="390">
      <c r="A390" s="160" t="s">
        <v>1082</v>
      </c>
      <c r="B390" s="161" t="s">
        <v>55</v>
      </c>
      <c r="C390" s="161" t="s">
        <v>1071</v>
      </c>
      <c r="D390" s="161" t="s">
        <v>1083</v>
      </c>
      <c r="E390" s="161" t="s">
        <v>851</v>
      </c>
      <c r="F390" s="162" t="n">
        <v>2000000</v>
      </c>
      <c r="G390" s="164" t="str">
        <f aca="false" ca="false" dt2D="false" dtr="false" t="normal">CONCATENATE(C390, D390, E390)</f>
        <v>05020320080010</v>
      </c>
    </row>
    <row outlineLevel="0" r="391">
      <c r="A391" s="160" t="s">
        <v>910</v>
      </c>
      <c r="B391" s="161" t="s">
        <v>55</v>
      </c>
      <c r="C391" s="161" t="s">
        <v>1071</v>
      </c>
      <c r="D391" s="161" t="s">
        <v>1083</v>
      </c>
      <c r="E391" s="161" t="s">
        <v>911</v>
      </c>
      <c r="F391" s="162" t="n">
        <v>2000000</v>
      </c>
      <c r="G391" s="164" t="str">
        <f aca="false" ca="false" dt2D="false" dtr="false" t="normal">CONCATENATE(C391, D391, E391)</f>
        <v>05020320080010800</v>
      </c>
    </row>
    <row ht="38.25" outlineLevel="0" r="392">
      <c r="A392" s="160" t="s">
        <v>1034</v>
      </c>
      <c r="B392" s="161" t="s">
        <v>55</v>
      </c>
      <c r="C392" s="161" t="s">
        <v>1071</v>
      </c>
      <c r="D392" s="161" t="s">
        <v>1083</v>
      </c>
      <c r="E392" s="161" t="s">
        <v>87</v>
      </c>
      <c r="F392" s="162" t="n">
        <v>2000000</v>
      </c>
      <c r="G392" s="164" t="str">
        <f aca="false" ca="false" dt2D="false" dtr="false" t="normal">CONCATENATE(C392, D392, E392)</f>
        <v>05020320080010810</v>
      </c>
    </row>
    <row ht="51" outlineLevel="0" r="393">
      <c r="A393" s="160" t="s">
        <v>1035</v>
      </c>
      <c r="B393" s="161" t="s">
        <v>55</v>
      </c>
      <c r="C393" s="161" t="s">
        <v>1071</v>
      </c>
      <c r="D393" s="161" t="s">
        <v>1083</v>
      </c>
      <c r="E393" s="161" t="s">
        <v>1036</v>
      </c>
      <c r="F393" s="162" t="n">
        <v>2000000</v>
      </c>
      <c r="G393" s="164" t="str">
        <f aca="false" ca="false" dt2D="false" dtr="false" t="normal">CONCATENATE(C393, D393, E393)</f>
        <v>05020320080010811</v>
      </c>
    </row>
    <row ht="140.25" outlineLevel="0" r="394">
      <c r="A394" s="160" t="s">
        <v>1084</v>
      </c>
      <c r="B394" s="161" t="s">
        <v>55</v>
      </c>
      <c r="C394" s="161" t="s">
        <v>1071</v>
      </c>
      <c r="D394" s="161" t="s">
        <v>1085</v>
      </c>
      <c r="E394" s="161" t="s">
        <v>851</v>
      </c>
      <c r="F394" s="162" t="n">
        <v>801142</v>
      </c>
      <c r="G394" s="164" t="str">
        <f aca="false" ca="false" dt2D="false" dtr="false" t="normal">CONCATENATE(C394, D394, E394)</f>
        <v>05020320080020</v>
      </c>
    </row>
    <row outlineLevel="0" r="395">
      <c r="A395" s="160" t="s">
        <v>910</v>
      </c>
      <c r="B395" s="161" t="s">
        <v>55</v>
      </c>
      <c r="C395" s="161" t="s">
        <v>1071</v>
      </c>
      <c r="D395" s="161" t="s">
        <v>1085</v>
      </c>
      <c r="E395" s="161" t="s">
        <v>911</v>
      </c>
      <c r="F395" s="162" t="n">
        <v>801142</v>
      </c>
      <c r="G395" s="164" t="str">
        <f aca="false" ca="false" dt2D="false" dtr="false" t="normal">CONCATENATE(C395, D395, E395)</f>
        <v>05020320080020800</v>
      </c>
    </row>
    <row ht="38.25" outlineLevel="0" r="396">
      <c r="A396" s="160" t="s">
        <v>1034</v>
      </c>
      <c r="B396" s="161" t="s">
        <v>55</v>
      </c>
      <c r="C396" s="161" t="s">
        <v>1071</v>
      </c>
      <c r="D396" s="161" t="s">
        <v>1085</v>
      </c>
      <c r="E396" s="161" t="s">
        <v>87</v>
      </c>
      <c r="F396" s="162" t="n">
        <v>801142</v>
      </c>
      <c r="G396" s="164" t="str">
        <f aca="false" ca="false" dt2D="false" dtr="false" t="normal">CONCATENATE(C396, D396, E396)</f>
        <v>05020320080020810</v>
      </c>
    </row>
    <row ht="51" outlineLevel="0" r="397">
      <c r="A397" s="160" t="s">
        <v>1035</v>
      </c>
      <c r="B397" s="161" t="s">
        <v>55</v>
      </c>
      <c r="C397" s="161" t="s">
        <v>1071</v>
      </c>
      <c r="D397" s="161" t="s">
        <v>1085</v>
      </c>
      <c r="E397" s="161" t="s">
        <v>1036</v>
      </c>
      <c r="F397" s="162" t="n">
        <v>801142</v>
      </c>
      <c r="G397" s="164" t="str">
        <f aca="false" ca="false" dt2D="false" dtr="false" t="normal">CONCATENATE(C397, D397, E397)</f>
        <v>05020320080020811</v>
      </c>
    </row>
    <row ht="25.5" outlineLevel="0" r="398">
      <c r="A398" s="160" t="s">
        <v>936</v>
      </c>
      <c r="B398" s="161" t="s">
        <v>55</v>
      </c>
      <c r="C398" s="161" t="s">
        <v>1071</v>
      </c>
      <c r="D398" s="161" t="s">
        <v>937</v>
      </c>
      <c r="E398" s="161" t="s">
        <v>851</v>
      </c>
      <c r="F398" s="162" t="n">
        <v>54957</v>
      </c>
      <c r="G398" s="164" t="str">
        <f aca="false" ca="false" dt2D="false" dtr="false" t="normal">CONCATENATE(C398, D398, E398)</f>
        <v>05029000000000</v>
      </c>
    </row>
    <row ht="25.5" outlineLevel="0" r="399">
      <c r="A399" s="160" t="s">
        <v>938</v>
      </c>
      <c r="B399" s="161" t="s">
        <v>55</v>
      </c>
      <c r="C399" s="161" t="s">
        <v>1071</v>
      </c>
      <c r="D399" s="161" t="s">
        <v>939</v>
      </c>
      <c r="E399" s="161" t="s">
        <v>851</v>
      </c>
      <c r="F399" s="162" t="n">
        <v>54957</v>
      </c>
      <c r="G399" s="164" t="str">
        <f aca="false" ca="false" dt2D="false" dtr="false" t="normal">CONCATENATE(C399, D399, E399)</f>
        <v>05029090000000</v>
      </c>
    </row>
    <row ht="51" outlineLevel="0" r="400">
      <c r="A400" s="160" t="s">
        <v>1086</v>
      </c>
      <c r="B400" s="161" t="s">
        <v>55</v>
      </c>
      <c r="C400" s="161" t="s">
        <v>1071</v>
      </c>
      <c r="D400" s="161" t="s">
        <v>1087</v>
      </c>
      <c r="E400" s="161" t="s">
        <v>851</v>
      </c>
      <c r="F400" s="162" t="n">
        <v>54957</v>
      </c>
      <c r="G400" s="164" t="str">
        <f aca="false" ca="false" dt2D="false" dtr="false" t="normal">CONCATENATE(C400, D400, E400)</f>
        <v>050290900Ш0000</v>
      </c>
    </row>
    <row ht="25.5" outlineLevel="0" r="401">
      <c r="A401" s="160" t="s">
        <v>872</v>
      </c>
      <c r="B401" s="161" t="s">
        <v>55</v>
      </c>
      <c r="C401" s="161" t="s">
        <v>1071</v>
      </c>
      <c r="D401" s="161" t="s">
        <v>1087</v>
      </c>
      <c r="E401" s="161" t="s">
        <v>873</v>
      </c>
      <c r="F401" s="162" t="n">
        <v>54957</v>
      </c>
      <c r="G401" s="164" t="str">
        <f aca="false" ca="false" dt2D="false" dtr="false" t="normal">CONCATENATE(C401, D401, E401)</f>
        <v>050290900Ш0000200</v>
      </c>
    </row>
    <row ht="25.5" outlineLevel="0" r="402">
      <c r="A402" s="160" t="s">
        <v>874</v>
      </c>
      <c r="B402" s="161" t="s">
        <v>55</v>
      </c>
      <c r="C402" s="161" t="s">
        <v>1071</v>
      </c>
      <c r="D402" s="161" t="s">
        <v>1087</v>
      </c>
      <c r="E402" s="161" t="s">
        <v>875</v>
      </c>
      <c r="F402" s="162" t="n">
        <v>54957</v>
      </c>
      <c r="G402" s="164" t="str">
        <f aca="false" ca="false" dt2D="false" dtr="false" t="normal">CONCATENATE(C402, D402, E402)</f>
        <v>050290900Ш0000240</v>
      </c>
    </row>
    <row outlineLevel="0" r="403">
      <c r="A403" s="160" t="s">
        <v>876</v>
      </c>
      <c r="B403" s="161" t="s">
        <v>55</v>
      </c>
      <c r="C403" s="161" t="s">
        <v>1071</v>
      </c>
      <c r="D403" s="161" t="s">
        <v>1087</v>
      </c>
      <c r="E403" s="161" t="s">
        <v>877</v>
      </c>
      <c r="F403" s="162" t="n">
        <v>54957</v>
      </c>
      <c r="G403" s="164" t="str">
        <f aca="false" ca="false" dt2D="false" dtr="false" t="normal">CONCATENATE(C403, D403, E403)</f>
        <v>050290900Ш0000244</v>
      </c>
    </row>
    <row outlineLevel="0" r="404">
      <c r="A404" s="160" t="s">
        <v>1088</v>
      </c>
      <c r="B404" s="161" t="s">
        <v>55</v>
      </c>
      <c r="C404" s="161" t="s">
        <v>1089</v>
      </c>
      <c r="D404" s="161" t="s">
        <v>851</v>
      </c>
      <c r="E404" s="161" t="s">
        <v>851</v>
      </c>
      <c r="F404" s="162" t="n">
        <v>3299500</v>
      </c>
      <c r="G404" s="164" t="str">
        <f aca="false" ca="false" dt2D="false" dtr="false" t="normal">CONCATENATE(C404, D404, E404)</f>
        <v>0503</v>
      </c>
    </row>
    <row ht="25.5" outlineLevel="0" r="405">
      <c r="A405" s="160" t="s">
        <v>1090</v>
      </c>
      <c r="B405" s="161" t="s">
        <v>55</v>
      </c>
      <c r="C405" s="161" t="s">
        <v>1089</v>
      </c>
      <c r="D405" s="161" t="s">
        <v>1091</v>
      </c>
      <c r="E405" s="161" t="s">
        <v>851</v>
      </c>
      <c r="F405" s="162" t="n">
        <v>3299500</v>
      </c>
      <c r="G405" s="164" t="str">
        <f aca="false" ca="false" dt2D="false" dtr="false" t="normal">CONCATENATE(C405, D405, E405)</f>
        <v>05030200000000</v>
      </c>
    </row>
    <row ht="25.5" outlineLevel="0" r="406">
      <c r="A406" s="160" t="s">
        <v>1092</v>
      </c>
      <c r="B406" s="161" t="s">
        <v>55</v>
      </c>
      <c r="C406" s="161" t="s">
        <v>1089</v>
      </c>
      <c r="D406" s="161" t="s">
        <v>1093</v>
      </c>
      <c r="E406" s="161" t="s">
        <v>851</v>
      </c>
      <c r="F406" s="162" t="n">
        <v>3299500</v>
      </c>
      <c r="G406" s="164" t="str">
        <f aca="false" ca="false" dt2D="false" dtr="false" t="normal">CONCATENATE(C406, D406, E406)</f>
        <v>05030210000000</v>
      </c>
    </row>
    <row ht="63.75" outlineLevel="0" r="407">
      <c r="A407" s="160" t="s">
        <v>1094</v>
      </c>
      <c r="B407" s="161" t="s">
        <v>55</v>
      </c>
      <c r="C407" s="161" t="s">
        <v>1089</v>
      </c>
      <c r="D407" s="161" t="s">
        <v>1095</v>
      </c>
      <c r="E407" s="161" t="s">
        <v>851</v>
      </c>
      <c r="F407" s="162" t="n">
        <v>3299500</v>
      </c>
      <c r="G407" s="164" t="str">
        <f aca="false" ca="false" dt2D="false" dtr="false" t="normal">CONCATENATE(C407, D407, E407)</f>
        <v>05030210080020</v>
      </c>
    </row>
    <row ht="25.5" outlineLevel="0" r="408">
      <c r="A408" s="160" t="s">
        <v>872</v>
      </c>
      <c r="B408" s="161" t="s">
        <v>55</v>
      </c>
      <c r="C408" s="161" t="s">
        <v>1089</v>
      </c>
      <c r="D408" s="161" t="s">
        <v>1095</v>
      </c>
      <c r="E408" s="161" t="s">
        <v>873</v>
      </c>
      <c r="F408" s="162" t="n">
        <v>3299500</v>
      </c>
      <c r="G408" s="164" t="str">
        <f aca="false" ca="false" dt2D="false" dtr="false" t="normal">CONCATENATE(C408, D408, E408)</f>
        <v>05030210080020200</v>
      </c>
    </row>
    <row ht="25.5" outlineLevel="0" r="409">
      <c r="A409" s="160" t="s">
        <v>874</v>
      </c>
      <c r="B409" s="161" t="s">
        <v>55</v>
      </c>
      <c r="C409" s="161" t="s">
        <v>1089</v>
      </c>
      <c r="D409" s="161" t="s">
        <v>1095</v>
      </c>
      <c r="E409" s="161" t="s">
        <v>875</v>
      </c>
      <c r="F409" s="162" t="n">
        <v>3299500</v>
      </c>
      <c r="G409" s="164" t="str">
        <f aca="false" ca="false" dt2D="false" dtr="false" t="normal">CONCATENATE(C409, D409, E409)</f>
        <v>05030210080020240</v>
      </c>
    </row>
    <row outlineLevel="0" r="410">
      <c r="A410" s="160" t="s">
        <v>876</v>
      </c>
      <c r="B410" s="161" t="s">
        <v>55</v>
      </c>
      <c r="C410" s="161" t="s">
        <v>1089</v>
      </c>
      <c r="D410" s="161" t="s">
        <v>1095</v>
      </c>
      <c r="E410" s="161" t="s">
        <v>877</v>
      </c>
      <c r="F410" s="162" t="n">
        <v>3299500</v>
      </c>
      <c r="G410" s="164" t="str">
        <f aca="false" ca="false" dt2D="false" dtr="false" t="normal">CONCATENATE(C410, D410, E410)</f>
        <v>05030210080020244</v>
      </c>
    </row>
    <row outlineLevel="0" r="411">
      <c r="A411" s="160" t="s">
        <v>1096</v>
      </c>
      <c r="B411" s="161" t="s">
        <v>55</v>
      </c>
      <c r="C411" s="161" t="s">
        <v>1097</v>
      </c>
      <c r="D411" s="161" t="s">
        <v>851</v>
      </c>
      <c r="E411" s="161" t="s">
        <v>851</v>
      </c>
      <c r="F411" s="162" t="n">
        <v>2445050</v>
      </c>
      <c r="G411" s="164" t="str">
        <f aca="false" ca="false" dt2D="false" dtr="false" t="normal">CONCATENATE(C411, D411, E411)</f>
        <v>0600</v>
      </c>
    </row>
    <row ht="25.5" outlineLevel="0" r="412">
      <c r="A412" s="160" t="s">
        <v>1098</v>
      </c>
      <c r="B412" s="161" t="s">
        <v>55</v>
      </c>
      <c r="C412" s="161" t="s">
        <v>1099</v>
      </c>
      <c r="D412" s="161" t="s">
        <v>851</v>
      </c>
      <c r="E412" s="161" t="s">
        <v>851</v>
      </c>
      <c r="F412" s="162" t="n">
        <v>1823377</v>
      </c>
      <c r="G412" s="164" t="str">
        <f aca="false" ca="false" dt2D="false" dtr="false" t="normal">CONCATENATE(C412, D412, E412)</f>
        <v>0603</v>
      </c>
    </row>
    <row ht="25.5" outlineLevel="0" r="413">
      <c r="A413" s="160" t="s">
        <v>1090</v>
      </c>
      <c r="B413" s="161" t="s">
        <v>55</v>
      </c>
      <c r="C413" s="161" t="s">
        <v>1099</v>
      </c>
      <c r="D413" s="161" t="s">
        <v>1091</v>
      </c>
      <c r="E413" s="161" t="s">
        <v>851</v>
      </c>
      <c r="F413" s="162" t="n">
        <v>1823377</v>
      </c>
      <c r="G413" s="164" t="str">
        <f aca="false" ca="false" dt2D="false" dtr="false" t="normal">CONCATENATE(C413, D413, E413)</f>
        <v>06030200000000</v>
      </c>
    </row>
    <row outlineLevel="0" r="414">
      <c r="A414" s="160" t="s">
        <v>1100</v>
      </c>
      <c r="B414" s="161" t="s">
        <v>55</v>
      </c>
      <c r="C414" s="161" t="s">
        <v>1099</v>
      </c>
      <c r="D414" s="161" t="s">
        <v>1101</v>
      </c>
      <c r="E414" s="161" t="s">
        <v>851</v>
      </c>
      <c r="F414" s="162" t="n">
        <v>1823377</v>
      </c>
      <c r="G414" s="164" t="str">
        <f aca="false" ca="false" dt2D="false" dtr="false" t="normal">CONCATENATE(C414, D414, E414)</f>
        <v>06030220000000</v>
      </c>
    </row>
    <row ht="76.5" outlineLevel="0" r="415">
      <c r="A415" s="160" t="s">
        <v>1102</v>
      </c>
      <c r="B415" s="161" t="s">
        <v>55</v>
      </c>
      <c r="C415" s="161" t="s">
        <v>1099</v>
      </c>
      <c r="D415" s="161" t="s">
        <v>1103</v>
      </c>
      <c r="E415" s="161" t="s">
        <v>851</v>
      </c>
      <c r="F415" s="162" t="n">
        <v>1823377</v>
      </c>
      <c r="G415" s="164" t="str">
        <f aca="false" ca="false" dt2D="false" dtr="false" t="normal">CONCATENATE(C415, D415, E415)</f>
        <v>06030220075180</v>
      </c>
    </row>
    <row ht="51" outlineLevel="0" r="416">
      <c r="A416" s="160" t="s">
        <v>862</v>
      </c>
      <c r="B416" s="161" t="s">
        <v>55</v>
      </c>
      <c r="C416" s="161" t="s">
        <v>1099</v>
      </c>
      <c r="D416" s="161" t="s">
        <v>1103</v>
      </c>
      <c r="E416" s="161" t="s">
        <v>505</v>
      </c>
      <c r="F416" s="162" t="n">
        <v>89177</v>
      </c>
      <c r="G416" s="164" t="str">
        <f aca="false" ca="false" dt2D="false" dtr="false" t="normal">CONCATENATE(C416, D416, E416)</f>
        <v>06030220075180100</v>
      </c>
    </row>
    <row ht="25.5" outlineLevel="0" r="417">
      <c r="A417" s="160" t="s">
        <v>863</v>
      </c>
      <c r="B417" s="161" t="s">
        <v>55</v>
      </c>
      <c r="C417" s="161" t="s">
        <v>1099</v>
      </c>
      <c r="D417" s="161" t="s">
        <v>1103</v>
      </c>
      <c r="E417" s="161" t="s">
        <v>559</v>
      </c>
      <c r="F417" s="162" t="n">
        <v>89177</v>
      </c>
      <c r="G417" s="164" t="str">
        <f aca="false" ca="false" dt2D="false" dtr="false" t="normal">CONCATENATE(C417, D417, E417)</f>
        <v>06030220075180120</v>
      </c>
    </row>
    <row ht="25.5" outlineLevel="0" r="418">
      <c r="A418" s="160" t="s">
        <v>864</v>
      </c>
      <c r="B418" s="161" t="s">
        <v>55</v>
      </c>
      <c r="C418" s="161" t="s">
        <v>1099</v>
      </c>
      <c r="D418" s="161" t="s">
        <v>1103</v>
      </c>
      <c r="E418" s="161" t="s">
        <v>865</v>
      </c>
      <c r="F418" s="162" t="n">
        <v>68504</v>
      </c>
      <c r="G418" s="164" t="str">
        <f aca="false" ca="false" dt2D="false" dtr="false" t="normal">CONCATENATE(C418, D418, E418)</f>
        <v>06030220075180121</v>
      </c>
    </row>
    <row ht="38.25" outlineLevel="0" r="419">
      <c r="A419" s="160" t="s">
        <v>866</v>
      </c>
      <c r="B419" s="161" t="s">
        <v>55</v>
      </c>
      <c r="C419" s="161" t="s">
        <v>1099</v>
      </c>
      <c r="D419" s="161" t="s">
        <v>1103</v>
      </c>
      <c r="E419" s="161" t="s">
        <v>867</v>
      </c>
      <c r="F419" s="162" t="n">
        <v>20673</v>
      </c>
      <c r="G419" s="164" t="str">
        <f aca="false" ca="false" dt2D="false" dtr="false" t="normal">CONCATENATE(C419, D419, E419)</f>
        <v>06030220075180129</v>
      </c>
    </row>
    <row ht="25.5" outlineLevel="0" r="420">
      <c r="A420" s="160" t="s">
        <v>872</v>
      </c>
      <c r="B420" s="161" t="s">
        <v>55</v>
      </c>
      <c r="C420" s="161" t="s">
        <v>1099</v>
      </c>
      <c r="D420" s="161" t="s">
        <v>1103</v>
      </c>
      <c r="E420" s="161" t="s">
        <v>873</v>
      </c>
      <c r="F420" s="162" t="n">
        <v>1734200</v>
      </c>
      <c r="G420" s="164" t="str">
        <f aca="false" ca="false" dt2D="false" dtr="false" t="normal">CONCATENATE(C420, D420, E420)</f>
        <v>06030220075180200</v>
      </c>
    </row>
    <row ht="25.5" outlineLevel="0" r="421">
      <c r="A421" s="160" t="s">
        <v>874</v>
      </c>
      <c r="B421" s="161" t="s">
        <v>55</v>
      </c>
      <c r="C421" s="161" t="s">
        <v>1099</v>
      </c>
      <c r="D421" s="161" t="s">
        <v>1103</v>
      </c>
      <c r="E421" s="161" t="s">
        <v>875</v>
      </c>
      <c r="F421" s="162" t="n">
        <v>1734200</v>
      </c>
      <c r="G421" s="164" t="str">
        <f aca="false" ca="false" dt2D="false" dtr="false" t="normal">CONCATENATE(C421, D421, E421)</f>
        <v>06030220075180240</v>
      </c>
    </row>
    <row outlineLevel="0" r="422">
      <c r="A422" s="160" t="s">
        <v>876</v>
      </c>
      <c r="B422" s="161" t="s">
        <v>55</v>
      </c>
      <c r="C422" s="161" t="s">
        <v>1099</v>
      </c>
      <c r="D422" s="161" t="s">
        <v>1103</v>
      </c>
      <c r="E422" s="161" t="s">
        <v>877</v>
      </c>
      <c r="F422" s="162" t="n">
        <v>1734200</v>
      </c>
      <c r="G422" s="164" t="str">
        <f aca="false" ca="false" dt2D="false" dtr="false" t="normal">CONCATENATE(C422, D422, E422)</f>
        <v>06030220075180244</v>
      </c>
    </row>
    <row outlineLevel="0" r="423">
      <c r="A423" s="160" t="s">
        <v>1104</v>
      </c>
      <c r="B423" s="161" t="s">
        <v>55</v>
      </c>
      <c r="C423" s="161" t="s">
        <v>1105</v>
      </c>
      <c r="D423" s="161" t="s">
        <v>851</v>
      </c>
      <c r="E423" s="161" t="s">
        <v>851</v>
      </c>
      <c r="F423" s="162" t="n">
        <v>621673</v>
      </c>
      <c r="G423" s="164" t="str">
        <f aca="false" ca="false" dt2D="false" dtr="false" t="normal">CONCATENATE(C423, D423, E423)</f>
        <v>0605</v>
      </c>
    </row>
    <row ht="25.5" outlineLevel="0" r="424">
      <c r="A424" s="160" t="s">
        <v>1090</v>
      </c>
      <c r="B424" s="161" t="s">
        <v>55</v>
      </c>
      <c r="C424" s="161" t="s">
        <v>1105</v>
      </c>
      <c r="D424" s="161" t="s">
        <v>1091</v>
      </c>
      <c r="E424" s="161" t="s">
        <v>851</v>
      </c>
      <c r="F424" s="162" t="n">
        <v>621673</v>
      </c>
      <c r="G424" s="164" t="str">
        <f aca="false" ca="false" dt2D="false" dtr="false" t="normal">CONCATENATE(C424, D424, E424)</f>
        <v>06050200000000</v>
      </c>
    </row>
    <row ht="25.5" outlineLevel="0" r="425">
      <c r="A425" s="160" t="s">
        <v>1092</v>
      </c>
      <c r="B425" s="161" t="s">
        <v>55</v>
      </c>
      <c r="C425" s="161" t="s">
        <v>1105</v>
      </c>
      <c r="D425" s="161" t="s">
        <v>1093</v>
      </c>
      <c r="E425" s="161" t="s">
        <v>851</v>
      </c>
      <c r="F425" s="162" t="n">
        <v>621673</v>
      </c>
      <c r="G425" s="164" t="str">
        <f aca="false" ca="false" dt2D="false" dtr="false" t="normal">CONCATENATE(C425, D425, E425)</f>
        <v>06050210000000</v>
      </c>
    </row>
    <row ht="89.25" outlineLevel="0" r="426">
      <c r="A426" s="160" t="s">
        <v>1106</v>
      </c>
      <c r="B426" s="161" t="s">
        <v>55</v>
      </c>
      <c r="C426" s="161" t="s">
        <v>1105</v>
      </c>
      <c r="D426" s="161" t="s">
        <v>1107</v>
      </c>
      <c r="E426" s="161" t="s">
        <v>851</v>
      </c>
      <c r="F426" s="162" t="n">
        <v>61770</v>
      </c>
      <c r="G426" s="164" t="str">
        <f aca="false" ca="false" dt2D="false" dtr="false" t="normal">CONCATENATE(C426, D426, E426)</f>
        <v>06050210080040</v>
      </c>
    </row>
    <row ht="25.5" outlineLevel="0" r="427">
      <c r="A427" s="160" t="s">
        <v>872</v>
      </c>
      <c r="B427" s="161" t="s">
        <v>55</v>
      </c>
      <c r="C427" s="161" t="s">
        <v>1105</v>
      </c>
      <c r="D427" s="161" t="s">
        <v>1107</v>
      </c>
      <c r="E427" s="161" t="s">
        <v>873</v>
      </c>
      <c r="F427" s="162" t="n">
        <v>61770</v>
      </c>
      <c r="G427" s="164" t="str">
        <f aca="false" ca="false" dt2D="false" dtr="false" t="normal">CONCATENATE(C427, D427, E427)</f>
        <v>06050210080040200</v>
      </c>
    </row>
    <row ht="25.5" outlineLevel="0" r="428">
      <c r="A428" s="160" t="s">
        <v>874</v>
      </c>
      <c r="B428" s="161" t="s">
        <v>55</v>
      </c>
      <c r="C428" s="161" t="s">
        <v>1105</v>
      </c>
      <c r="D428" s="161" t="s">
        <v>1107</v>
      </c>
      <c r="E428" s="161" t="s">
        <v>875</v>
      </c>
      <c r="F428" s="162" t="n">
        <v>61770</v>
      </c>
      <c r="G428" s="164" t="str">
        <f aca="false" ca="false" dt2D="false" dtr="false" t="normal">CONCATENATE(C428, D428, E428)</f>
        <v>06050210080040240</v>
      </c>
    </row>
    <row outlineLevel="0" r="429">
      <c r="A429" s="160" t="s">
        <v>876</v>
      </c>
      <c r="B429" s="161" t="s">
        <v>55</v>
      </c>
      <c r="C429" s="161" t="s">
        <v>1105</v>
      </c>
      <c r="D429" s="161" t="s">
        <v>1107</v>
      </c>
      <c r="E429" s="161" t="s">
        <v>877</v>
      </c>
      <c r="F429" s="162" t="n">
        <v>61770</v>
      </c>
      <c r="G429" s="164" t="str">
        <f aca="false" ca="false" dt2D="false" dtr="false" t="normal">CONCATENATE(C429, D429, E429)</f>
        <v>06050210080040244</v>
      </c>
    </row>
    <row ht="63.75" outlineLevel="0" r="430">
      <c r="A430" s="160" t="s">
        <v>1108</v>
      </c>
      <c r="B430" s="161" t="s">
        <v>55</v>
      </c>
      <c r="C430" s="161" t="s">
        <v>1105</v>
      </c>
      <c r="D430" s="161" t="s">
        <v>1109</v>
      </c>
      <c r="E430" s="161" t="s">
        <v>851</v>
      </c>
      <c r="F430" s="162" t="n">
        <v>559903</v>
      </c>
      <c r="G430" s="164" t="str">
        <f aca="false" ca="false" dt2D="false" dtr="false" t="normal">CONCATENATE(C430, D430, E430)</f>
        <v>06050210080050</v>
      </c>
    </row>
    <row ht="25.5" outlineLevel="0" r="431">
      <c r="A431" s="160" t="s">
        <v>872</v>
      </c>
      <c r="B431" s="161" t="s">
        <v>55</v>
      </c>
      <c r="C431" s="161" t="s">
        <v>1105</v>
      </c>
      <c r="D431" s="161" t="s">
        <v>1109</v>
      </c>
      <c r="E431" s="161" t="s">
        <v>873</v>
      </c>
      <c r="F431" s="162" t="n">
        <v>559903</v>
      </c>
      <c r="G431" s="164" t="str">
        <f aca="false" ca="false" dt2D="false" dtr="false" t="normal">CONCATENATE(C431, D431, E431)</f>
        <v>06050210080050200</v>
      </c>
    </row>
    <row ht="25.5" outlineLevel="0" r="432">
      <c r="A432" s="160" t="s">
        <v>874</v>
      </c>
      <c r="B432" s="161" t="s">
        <v>55</v>
      </c>
      <c r="C432" s="161" t="s">
        <v>1105</v>
      </c>
      <c r="D432" s="161" t="s">
        <v>1109</v>
      </c>
      <c r="E432" s="161" t="s">
        <v>875</v>
      </c>
      <c r="F432" s="162" t="n">
        <v>559903</v>
      </c>
      <c r="G432" s="164" t="str">
        <f aca="false" ca="false" dt2D="false" dtr="false" t="normal">CONCATENATE(C432, D432, E432)</f>
        <v>06050210080050240</v>
      </c>
    </row>
    <row outlineLevel="0" r="433">
      <c r="A433" s="160" t="s">
        <v>876</v>
      </c>
      <c r="B433" s="161" t="s">
        <v>55</v>
      </c>
      <c r="C433" s="161" t="s">
        <v>1105</v>
      </c>
      <c r="D433" s="161" t="s">
        <v>1109</v>
      </c>
      <c r="E433" s="161" t="s">
        <v>877</v>
      </c>
      <c r="F433" s="162" t="n">
        <v>559903</v>
      </c>
      <c r="G433" s="164" t="str">
        <f aca="false" ca="false" dt2D="false" dtr="false" t="normal">CONCATENATE(C433, D433, E433)</f>
        <v>06050210080050244</v>
      </c>
    </row>
    <row outlineLevel="0" r="434">
      <c r="A434" s="160" t="s">
        <v>1110</v>
      </c>
      <c r="B434" s="161" t="s">
        <v>55</v>
      </c>
      <c r="C434" s="161" t="s">
        <v>1111</v>
      </c>
      <c r="D434" s="161" t="s">
        <v>851</v>
      </c>
      <c r="E434" s="161" t="s">
        <v>851</v>
      </c>
      <c r="F434" s="162" t="n">
        <v>150000</v>
      </c>
      <c r="G434" s="164" t="str">
        <f aca="false" ca="false" dt2D="false" dtr="false" t="normal">CONCATENATE(C434, D434, E434)</f>
        <v>0800</v>
      </c>
    </row>
    <row outlineLevel="0" r="435">
      <c r="A435" s="160" t="s">
        <v>1112</v>
      </c>
      <c r="B435" s="161" t="s">
        <v>55</v>
      </c>
      <c r="C435" s="161" t="s">
        <v>1113</v>
      </c>
      <c r="D435" s="161" t="s">
        <v>851</v>
      </c>
      <c r="E435" s="161" t="s">
        <v>851</v>
      </c>
      <c r="F435" s="162" t="n">
        <v>150000</v>
      </c>
      <c r="G435" s="164" t="str">
        <f aca="false" ca="false" dt2D="false" dtr="false" t="normal">CONCATENATE(C435, D435, E435)</f>
        <v>0801</v>
      </c>
    </row>
    <row ht="38.25" outlineLevel="0" r="436">
      <c r="A436" s="160" t="s">
        <v>1114</v>
      </c>
      <c r="B436" s="161" t="s">
        <v>55</v>
      </c>
      <c r="C436" s="161" t="s">
        <v>1113</v>
      </c>
      <c r="D436" s="161" t="s">
        <v>1115</v>
      </c>
      <c r="E436" s="161" t="s">
        <v>851</v>
      </c>
      <c r="F436" s="162" t="n">
        <v>150000</v>
      </c>
      <c r="G436" s="164" t="str">
        <f aca="false" ca="false" dt2D="false" dtr="false" t="normal">CONCATENATE(C436, D436, E436)</f>
        <v>08011300000000</v>
      </c>
    </row>
    <row ht="25.5" outlineLevel="0" r="437">
      <c r="A437" s="160" t="s">
        <v>1116</v>
      </c>
      <c r="B437" s="161" t="s">
        <v>55</v>
      </c>
      <c r="C437" s="161" t="s">
        <v>1113</v>
      </c>
      <c r="D437" s="161" t="s">
        <v>1117</v>
      </c>
      <c r="E437" s="161" t="s">
        <v>851</v>
      </c>
      <c r="F437" s="162" t="n">
        <v>150000</v>
      </c>
      <c r="G437" s="164" t="str">
        <f aca="false" ca="false" dt2D="false" dtr="false" t="normal">CONCATENATE(C437, D437, E437)</f>
        <v>08011310000000</v>
      </c>
    </row>
    <row ht="76.5" outlineLevel="0" r="438">
      <c r="A438" s="160" t="s">
        <v>1118</v>
      </c>
      <c r="B438" s="161" t="s">
        <v>55</v>
      </c>
      <c r="C438" s="161" t="s">
        <v>1113</v>
      </c>
      <c r="D438" s="161" t="s">
        <v>1119</v>
      </c>
      <c r="E438" s="161" t="s">
        <v>851</v>
      </c>
      <c r="F438" s="162" t="n">
        <v>150000</v>
      </c>
      <c r="G438" s="164" t="str">
        <f aca="false" ca="false" dt2D="false" dtr="false" t="normal">CONCATENATE(C438, D438, E438)</f>
        <v>08011310080010</v>
      </c>
    </row>
    <row ht="25.5" outlineLevel="0" r="439">
      <c r="A439" s="160" t="s">
        <v>1120</v>
      </c>
      <c r="B439" s="161" t="s">
        <v>55</v>
      </c>
      <c r="C439" s="161" t="s">
        <v>1113</v>
      </c>
      <c r="D439" s="161" t="s">
        <v>1119</v>
      </c>
      <c r="E439" s="161" t="s">
        <v>1121</v>
      </c>
      <c r="F439" s="162" t="n">
        <v>150000</v>
      </c>
      <c r="G439" s="164" t="str">
        <f aca="false" ca="false" dt2D="false" dtr="false" t="normal">CONCATENATE(C439, D439, E439)</f>
        <v>08011310080010600</v>
      </c>
    </row>
    <row ht="51" outlineLevel="0" r="440">
      <c r="A440" s="160" t="s">
        <v>1122</v>
      </c>
      <c r="B440" s="161" t="s">
        <v>55</v>
      </c>
      <c r="C440" s="161" t="s">
        <v>1113</v>
      </c>
      <c r="D440" s="161" t="s">
        <v>1119</v>
      </c>
      <c r="E440" s="161" t="s">
        <v>1123</v>
      </c>
      <c r="F440" s="162" t="n">
        <v>150000</v>
      </c>
      <c r="G440" s="164" t="str">
        <f aca="false" ca="false" dt2D="false" dtr="false" t="normal">CONCATENATE(C440, D440, E440)</f>
        <v>08011310080010630</v>
      </c>
    </row>
    <row ht="25.5" outlineLevel="0" r="441">
      <c r="A441" s="160" t="s">
        <v>1124</v>
      </c>
      <c r="B441" s="161" t="s">
        <v>55</v>
      </c>
      <c r="C441" s="161" t="s">
        <v>1113</v>
      </c>
      <c r="D441" s="161" t="s">
        <v>1119</v>
      </c>
      <c r="E441" s="161" t="s">
        <v>1125</v>
      </c>
      <c r="F441" s="162" t="n">
        <v>150000</v>
      </c>
      <c r="G441" s="164" t="str">
        <f aca="false" ca="false" dt2D="false" dtr="false" t="normal">CONCATENATE(C441, D441, E441)</f>
        <v>08011310080010633</v>
      </c>
    </row>
    <row outlineLevel="0" r="442">
      <c r="A442" s="160" t="s">
        <v>1126</v>
      </c>
      <c r="B442" s="161" t="s">
        <v>55</v>
      </c>
      <c r="C442" s="161" t="s">
        <v>1127</v>
      </c>
      <c r="D442" s="161" t="s">
        <v>851</v>
      </c>
      <c r="E442" s="161" t="s">
        <v>851</v>
      </c>
      <c r="F442" s="162" t="n">
        <v>11216425.9</v>
      </c>
      <c r="G442" s="164" t="str">
        <f aca="false" ca="false" dt2D="false" dtr="false" t="normal">CONCATENATE(C442, D442, E442)</f>
        <v>1000</v>
      </c>
    </row>
    <row outlineLevel="0" r="443">
      <c r="A443" s="160" t="s">
        <v>1128</v>
      </c>
      <c r="B443" s="161" t="s">
        <v>55</v>
      </c>
      <c r="C443" s="161" t="s">
        <v>1129</v>
      </c>
      <c r="D443" s="161" t="s">
        <v>851</v>
      </c>
      <c r="E443" s="161" t="s">
        <v>851</v>
      </c>
      <c r="F443" s="162" t="n">
        <v>3805107</v>
      </c>
      <c r="G443" s="164" t="str">
        <f aca="false" ca="false" dt2D="false" dtr="false" t="normal">CONCATENATE(C443, D443, E443)</f>
        <v>1001</v>
      </c>
    </row>
    <row ht="25.5" outlineLevel="0" r="444">
      <c r="A444" s="160" t="s">
        <v>936</v>
      </c>
      <c r="B444" s="161" t="s">
        <v>55</v>
      </c>
      <c r="C444" s="161" t="s">
        <v>1129</v>
      </c>
      <c r="D444" s="161" t="s">
        <v>937</v>
      </c>
      <c r="E444" s="161" t="s">
        <v>851</v>
      </c>
      <c r="F444" s="162" t="n">
        <v>3805107</v>
      </c>
      <c r="G444" s="164" t="str">
        <f aca="false" ca="false" dt2D="false" dtr="false" t="normal">CONCATENATE(C444, D444, E444)</f>
        <v>10019000000000</v>
      </c>
    </row>
    <row ht="25.5" outlineLevel="0" r="445">
      <c r="A445" s="160" t="s">
        <v>938</v>
      </c>
      <c r="B445" s="161" t="s">
        <v>55</v>
      </c>
      <c r="C445" s="161" t="s">
        <v>1129</v>
      </c>
      <c r="D445" s="161" t="s">
        <v>939</v>
      </c>
      <c r="E445" s="161" t="s">
        <v>851</v>
      </c>
      <c r="F445" s="162" t="n">
        <v>3805107</v>
      </c>
      <c r="G445" s="164" t="str">
        <f aca="false" ca="false" dt2D="false" dtr="false" t="normal">CONCATENATE(C445, D445, E445)</f>
        <v>10019090000000</v>
      </c>
    </row>
    <row ht="25.5" outlineLevel="0" r="446">
      <c r="A446" s="160" t="s">
        <v>938</v>
      </c>
      <c r="B446" s="161" t="s">
        <v>55</v>
      </c>
      <c r="C446" s="161" t="s">
        <v>1129</v>
      </c>
      <c r="D446" s="161" t="s">
        <v>1130</v>
      </c>
      <c r="E446" s="161" t="s">
        <v>851</v>
      </c>
      <c r="F446" s="162" t="n">
        <v>3805107</v>
      </c>
      <c r="G446" s="164" t="str">
        <f aca="false" ca="false" dt2D="false" dtr="false" t="normal">CONCATENATE(C446, D446, E446)</f>
        <v>10019090080000</v>
      </c>
    </row>
    <row outlineLevel="0" r="447">
      <c r="A447" s="160" t="s">
        <v>969</v>
      </c>
      <c r="B447" s="161" t="s">
        <v>55</v>
      </c>
      <c r="C447" s="161" t="s">
        <v>1129</v>
      </c>
      <c r="D447" s="161" t="s">
        <v>1130</v>
      </c>
      <c r="E447" s="161" t="s">
        <v>970</v>
      </c>
      <c r="F447" s="162" t="n">
        <v>3805107</v>
      </c>
      <c r="G447" s="164" t="str">
        <f aca="false" ca="false" dt2D="false" dtr="false" t="normal">CONCATENATE(C447, D447, E447)</f>
        <v>10019090080000300</v>
      </c>
    </row>
    <row outlineLevel="0" r="448">
      <c r="A448" s="160" t="s">
        <v>1131</v>
      </c>
      <c r="B448" s="161" t="s">
        <v>55</v>
      </c>
      <c r="C448" s="161" t="s">
        <v>1129</v>
      </c>
      <c r="D448" s="161" t="s">
        <v>1130</v>
      </c>
      <c r="E448" s="161" t="s">
        <v>1132</v>
      </c>
      <c r="F448" s="162" t="n">
        <v>3805107</v>
      </c>
      <c r="G448" s="164" t="str">
        <f aca="false" ca="false" dt2D="false" dtr="false" t="normal">CONCATENATE(C448, D448, E448)</f>
        <v>10019090080000310</v>
      </c>
    </row>
    <row outlineLevel="0" r="449">
      <c r="A449" s="160" t="s">
        <v>1133</v>
      </c>
      <c r="B449" s="161" t="s">
        <v>55</v>
      </c>
      <c r="C449" s="161" t="s">
        <v>1129</v>
      </c>
      <c r="D449" s="161" t="s">
        <v>1130</v>
      </c>
      <c r="E449" s="161" t="s">
        <v>1134</v>
      </c>
      <c r="F449" s="162" t="n">
        <v>3805107</v>
      </c>
      <c r="G449" s="164" t="str">
        <f aca="false" ca="false" dt2D="false" dtr="false" t="normal">CONCATENATE(C449, D449, E449)</f>
        <v>10019090080000312</v>
      </c>
    </row>
    <row outlineLevel="0" r="450">
      <c r="A450" s="160" t="s">
        <v>1135</v>
      </c>
      <c r="B450" s="161" t="s">
        <v>55</v>
      </c>
      <c r="C450" s="161" t="s">
        <v>1136</v>
      </c>
      <c r="D450" s="161" t="s">
        <v>851</v>
      </c>
      <c r="E450" s="161" t="s">
        <v>851</v>
      </c>
      <c r="F450" s="162" t="n">
        <v>6138318.9</v>
      </c>
      <c r="G450" s="164" t="str">
        <f aca="false" ca="false" dt2D="false" dtr="false" t="normal">CONCATENATE(C450, D450, E450)</f>
        <v>1003</v>
      </c>
    </row>
    <row ht="25.5" outlineLevel="0" r="451">
      <c r="A451" s="160" t="s">
        <v>1137</v>
      </c>
      <c r="B451" s="161" t="s">
        <v>55</v>
      </c>
      <c r="C451" s="161" t="s">
        <v>1136</v>
      </c>
      <c r="D451" s="161" t="s">
        <v>1138</v>
      </c>
      <c r="E451" s="161" t="s">
        <v>851</v>
      </c>
      <c r="F451" s="162" t="n">
        <v>6048318.9</v>
      </c>
      <c r="G451" s="164" t="str">
        <f aca="false" ca="false" dt2D="false" dtr="false" t="normal">CONCATENATE(C451, D451, E451)</f>
        <v>10030100000000</v>
      </c>
    </row>
    <row ht="38.25" outlineLevel="0" r="452">
      <c r="A452" s="160" t="s">
        <v>1139</v>
      </c>
      <c r="B452" s="161" t="s">
        <v>55</v>
      </c>
      <c r="C452" s="161" t="s">
        <v>1136</v>
      </c>
      <c r="D452" s="161" t="s">
        <v>1140</v>
      </c>
      <c r="E452" s="161" t="s">
        <v>851</v>
      </c>
      <c r="F452" s="162" t="n">
        <v>6048318.9</v>
      </c>
      <c r="G452" s="164" t="str">
        <f aca="false" ca="false" dt2D="false" dtr="false" t="normal">CONCATENATE(C452, D452, E452)</f>
        <v>10030120000000</v>
      </c>
    </row>
    <row ht="114.75" outlineLevel="0" r="453">
      <c r="A453" s="160" t="s">
        <v>1141</v>
      </c>
      <c r="B453" s="161" t="s">
        <v>55</v>
      </c>
      <c r="C453" s="161" t="s">
        <v>1136</v>
      </c>
      <c r="D453" s="161" t="s">
        <v>1142</v>
      </c>
      <c r="E453" s="161" t="s">
        <v>851</v>
      </c>
      <c r="F453" s="162" t="n">
        <v>6048318.9</v>
      </c>
      <c r="G453" s="164" t="str">
        <f aca="false" ca="false" dt2D="false" dtr="false" t="normal">CONCATENATE(C453, D453, E453)</f>
        <v>10030120075870</v>
      </c>
    </row>
    <row ht="25.5" outlineLevel="0" r="454">
      <c r="A454" s="160" t="s">
        <v>1143</v>
      </c>
      <c r="B454" s="161" t="s">
        <v>55</v>
      </c>
      <c r="C454" s="161" t="s">
        <v>1136</v>
      </c>
      <c r="D454" s="161" t="s">
        <v>1142</v>
      </c>
      <c r="E454" s="161" t="s">
        <v>1144</v>
      </c>
      <c r="F454" s="162" t="n">
        <v>6048318.9</v>
      </c>
      <c r="G454" s="164" t="str">
        <f aca="false" ca="false" dt2D="false" dtr="false" t="normal">CONCATENATE(C454, D454, E454)</f>
        <v>10030120075870400</v>
      </c>
    </row>
    <row outlineLevel="0" r="455">
      <c r="A455" s="160" t="s">
        <v>1145</v>
      </c>
      <c r="B455" s="161" t="s">
        <v>55</v>
      </c>
      <c r="C455" s="161" t="s">
        <v>1136</v>
      </c>
      <c r="D455" s="161" t="s">
        <v>1142</v>
      </c>
      <c r="E455" s="161" t="s">
        <v>619</v>
      </c>
      <c r="F455" s="162" t="n">
        <v>6048318.9</v>
      </c>
      <c r="G455" s="164" t="str">
        <f aca="false" ca="false" dt2D="false" dtr="false" t="normal">CONCATENATE(C455, D455, E455)</f>
        <v>10030120075870410</v>
      </c>
    </row>
    <row ht="38.25" outlineLevel="0" r="456">
      <c r="A456" s="160" t="s">
        <v>1146</v>
      </c>
      <c r="B456" s="161" t="s">
        <v>55</v>
      </c>
      <c r="C456" s="161" t="s">
        <v>1136</v>
      </c>
      <c r="D456" s="161" t="s">
        <v>1142</v>
      </c>
      <c r="E456" s="161" t="s">
        <v>1147</v>
      </c>
      <c r="F456" s="162" t="n">
        <v>6048318.9</v>
      </c>
      <c r="G456" s="164" t="str">
        <f aca="false" ca="false" dt2D="false" dtr="false" t="normal">CONCATENATE(C456, D456, E456)</f>
        <v>10030120075870412</v>
      </c>
    </row>
    <row ht="25.5" outlineLevel="0" r="457">
      <c r="A457" s="160" t="s">
        <v>936</v>
      </c>
      <c r="B457" s="161" t="s">
        <v>55</v>
      </c>
      <c r="C457" s="161" t="s">
        <v>1136</v>
      </c>
      <c r="D457" s="161" t="s">
        <v>937</v>
      </c>
      <c r="E457" s="161" t="s">
        <v>851</v>
      </c>
      <c r="F457" s="162" t="n">
        <v>90000</v>
      </c>
      <c r="G457" s="164" t="str">
        <f aca="false" ca="false" dt2D="false" dtr="false" t="normal">CONCATENATE(C457, D457, E457)</f>
        <v>10039000000000</v>
      </c>
    </row>
    <row ht="38.25" outlineLevel="0" r="458">
      <c r="A458" s="160" t="s">
        <v>1148</v>
      </c>
      <c r="B458" s="161" t="s">
        <v>55</v>
      </c>
      <c r="C458" s="161" t="s">
        <v>1136</v>
      </c>
      <c r="D458" s="161" t="s">
        <v>1149</v>
      </c>
      <c r="E458" s="161" t="s">
        <v>851</v>
      </c>
      <c r="F458" s="162" t="n">
        <v>90000</v>
      </c>
      <c r="G458" s="164" t="str">
        <f aca="false" ca="false" dt2D="false" dtr="false" t="normal">CONCATENATE(C458, D458, E458)</f>
        <v>10039010000000</v>
      </c>
    </row>
    <row ht="38.25" outlineLevel="0" r="459">
      <c r="A459" s="160" t="s">
        <v>1148</v>
      </c>
      <c r="B459" s="161" t="s">
        <v>55</v>
      </c>
      <c r="C459" s="161" t="s">
        <v>1136</v>
      </c>
      <c r="D459" s="161" t="s">
        <v>1150</v>
      </c>
      <c r="E459" s="161" t="s">
        <v>851</v>
      </c>
      <c r="F459" s="162" t="n">
        <v>90000</v>
      </c>
      <c r="G459" s="164" t="str">
        <f aca="false" ca="false" dt2D="false" dtr="false" t="normal">CONCATENATE(C459, D459, E459)</f>
        <v>10039010080000</v>
      </c>
    </row>
    <row outlineLevel="0" r="460">
      <c r="A460" s="160" t="s">
        <v>969</v>
      </c>
      <c r="B460" s="161" t="s">
        <v>55</v>
      </c>
      <c r="C460" s="161" t="s">
        <v>1136</v>
      </c>
      <c r="D460" s="161" t="s">
        <v>1150</v>
      </c>
      <c r="E460" s="161" t="s">
        <v>970</v>
      </c>
      <c r="F460" s="162" t="n">
        <v>90000</v>
      </c>
      <c r="G460" s="164" t="str">
        <f aca="false" ca="false" dt2D="false" dtr="false" t="normal">CONCATENATE(C460, D460, E460)</f>
        <v>10039010080000300</v>
      </c>
    </row>
    <row ht="25.5" outlineLevel="0" r="461">
      <c r="A461" s="160" t="s">
        <v>1151</v>
      </c>
      <c r="B461" s="161" t="s">
        <v>55</v>
      </c>
      <c r="C461" s="161" t="s">
        <v>1136</v>
      </c>
      <c r="D461" s="161" t="s">
        <v>1150</v>
      </c>
      <c r="E461" s="161" t="s">
        <v>1152</v>
      </c>
      <c r="F461" s="162" t="n">
        <v>90000</v>
      </c>
      <c r="G461" s="164" t="str">
        <f aca="false" ca="false" dt2D="false" dtr="false" t="normal">CONCATENATE(C461, D461, E461)</f>
        <v>10039010080000320</v>
      </c>
    </row>
    <row ht="25.5" outlineLevel="0" r="462">
      <c r="A462" s="160" t="s">
        <v>1153</v>
      </c>
      <c r="B462" s="161" t="s">
        <v>55</v>
      </c>
      <c r="C462" s="161" t="s">
        <v>1136</v>
      </c>
      <c r="D462" s="161" t="s">
        <v>1150</v>
      </c>
      <c r="E462" s="161" t="s">
        <v>1154</v>
      </c>
      <c r="F462" s="162" t="n">
        <v>90000</v>
      </c>
      <c r="G462" s="164" t="str">
        <f aca="false" ca="false" dt2D="false" dtr="false" t="normal">CONCATENATE(C462, D462, E462)</f>
        <v>10039010080000321</v>
      </c>
    </row>
    <row outlineLevel="0" r="463">
      <c r="A463" s="160" t="s">
        <v>1155</v>
      </c>
      <c r="B463" s="161" t="s">
        <v>55</v>
      </c>
      <c r="C463" s="161" t="s">
        <v>1156</v>
      </c>
      <c r="D463" s="161" t="s">
        <v>851</v>
      </c>
      <c r="E463" s="161" t="s">
        <v>851</v>
      </c>
      <c r="F463" s="162" t="n">
        <v>1273000</v>
      </c>
      <c r="G463" s="164" t="str">
        <f aca="false" ca="false" dt2D="false" dtr="false" t="normal">CONCATENATE(C463, D463, E463)</f>
        <v>1006</v>
      </c>
    </row>
    <row ht="25.5" outlineLevel="0" r="464">
      <c r="A464" s="160" t="s">
        <v>1137</v>
      </c>
      <c r="B464" s="161" t="s">
        <v>55</v>
      </c>
      <c r="C464" s="161" t="s">
        <v>1156</v>
      </c>
      <c r="D464" s="161" t="s">
        <v>1138</v>
      </c>
      <c r="E464" s="161" t="s">
        <v>851</v>
      </c>
      <c r="F464" s="162" t="n">
        <v>247100</v>
      </c>
      <c r="G464" s="164" t="str">
        <f aca="false" ca="false" dt2D="false" dtr="false" t="normal">CONCATENATE(C464, D464, E464)</f>
        <v>10060100000000</v>
      </c>
    </row>
    <row ht="38.25" outlineLevel="0" r="465">
      <c r="A465" s="160" t="s">
        <v>1139</v>
      </c>
      <c r="B465" s="161" t="s">
        <v>55</v>
      </c>
      <c r="C465" s="161" t="s">
        <v>1156</v>
      </c>
      <c r="D465" s="161" t="s">
        <v>1140</v>
      </c>
      <c r="E465" s="161" t="s">
        <v>851</v>
      </c>
      <c r="F465" s="162" t="n">
        <v>247100</v>
      </c>
      <c r="G465" s="164" t="str">
        <f aca="false" ca="false" dt2D="false" dtr="false" t="normal">CONCATENATE(C465, D465, E465)</f>
        <v>10060120000000</v>
      </c>
    </row>
    <row ht="114.75" outlineLevel="0" r="466">
      <c r="A466" s="160" t="s">
        <v>1141</v>
      </c>
      <c r="B466" s="161" t="s">
        <v>55</v>
      </c>
      <c r="C466" s="161" t="s">
        <v>1156</v>
      </c>
      <c r="D466" s="161" t="s">
        <v>1142</v>
      </c>
      <c r="E466" s="161" t="s">
        <v>851</v>
      </c>
      <c r="F466" s="162" t="n">
        <v>247100</v>
      </c>
      <c r="G466" s="164" t="str">
        <f aca="false" ca="false" dt2D="false" dtr="false" t="normal">CONCATENATE(C466, D466, E466)</f>
        <v>10060120075870</v>
      </c>
    </row>
    <row ht="51" outlineLevel="0" r="467">
      <c r="A467" s="160" t="s">
        <v>862</v>
      </c>
      <c r="B467" s="161" t="s">
        <v>55</v>
      </c>
      <c r="C467" s="161" t="s">
        <v>1156</v>
      </c>
      <c r="D467" s="161" t="s">
        <v>1142</v>
      </c>
      <c r="E467" s="161" t="s">
        <v>505</v>
      </c>
      <c r="F467" s="162" t="n">
        <v>239670</v>
      </c>
      <c r="G467" s="164" t="str">
        <f aca="false" ca="false" dt2D="false" dtr="false" t="normal">CONCATENATE(C467, D467, E467)</f>
        <v>10060120075870100</v>
      </c>
    </row>
    <row ht="25.5" outlineLevel="0" r="468">
      <c r="A468" s="160" t="s">
        <v>863</v>
      </c>
      <c r="B468" s="161" t="s">
        <v>55</v>
      </c>
      <c r="C468" s="161" t="s">
        <v>1156</v>
      </c>
      <c r="D468" s="161" t="s">
        <v>1142</v>
      </c>
      <c r="E468" s="161" t="s">
        <v>559</v>
      </c>
      <c r="F468" s="162" t="n">
        <v>239670</v>
      </c>
      <c r="G468" s="164" t="str">
        <f aca="false" ca="false" dt2D="false" dtr="false" t="normal">CONCATENATE(C468, D468, E468)</f>
        <v>10060120075870120</v>
      </c>
    </row>
    <row ht="25.5" outlineLevel="0" r="469">
      <c r="A469" s="160" t="s">
        <v>864</v>
      </c>
      <c r="B469" s="161" t="s">
        <v>55</v>
      </c>
      <c r="C469" s="161" t="s">
        <v>1156</v>
      </c>
      <c r="D469" s="161" t="s">
        <v>1142</v>
      </c>
      <c r="E469" s="161" t="s">
        <v>865</v>
      </c>
      <c r="F469" s="162" t="n">
        <v>184078</v>
      </c>
      <c r="G469" s="164" t="str">
        <f aca="false" ca="false" dt2D="false" dtr="false" t="normal">CONCATENATE(C469, D469, E469)</f>
        <v>10060120075870121</v>
      </c>
    </row>
    <row ht="38.25" outlineLevel="0" r="470">
      <c r="A470" s="160" t="s">
        <v>866</v>
      </c>
      <c r="B470" s="161" t="s">
        <v>55</v>
      </c>
      <c r="C470" s="161" t="s">
        <v>1156</v>
      </c>
      <c r="D470" s="161" t="s">
        <v>1142</v>
      </c>
      <c r="E470" s="161" t="s">
        <v>867</v>
      </c>
      <c r="F470" s="162" t="n">
        <v>55592</v>
      </c>
      <c r="G470" s="164" t="str">
        <f aca="false" ca="false" dt2D="false" dtr="false" t="normal">CONCATENATE(C470, D470, E470)</f>
        <v>10060120075870129</v>
      </c>
    </row>
    <row ht="25.5" outlineLevel="0" r="471">
      <c r="A471" s="160" t="s">
        <v>872</v>
      </c>
      <c r="B471" s="161" t="s">
        <v>55</v>
      </c>
      <c r="C471" s="161" t="s">
        <v>1156</v>
      </c>
      <c r="D471" s="161" t="s">
        <v>1142</v>
      </c>
      <c r="E471" s="161" t="s">
        <v>873</v>
      </c>
      <c r="F471" s="162" t="n">
        <v>7430</v>
      </c>
      <c r="G471" s="164" t="str">
        <f aca="false" ca="false" dt2D="false" dtr="false" t="normal">CONCATENATE(C471, D471, E471)</f>
        <v>10060120075870200</v>
      </c>
    </row>
    <row ht="25.5" outlineLevel="0" r="472">
      <c r="A472" s="160" t="s">
        <v>874</v>
      </c>
      <c r="B472" s="161" t="s">
        <v>55</v>
      </c>
      <c r="C472" s="161" t="s">
        <v>1156</v>
      </c>
      <c r="D472" s="161" t="s">
        <v>1142</v>
      </c>
      <c r="E472" s="161" t="s">
        <v>875</v>
      </c>
      <c r="F472" s="162" t="n">
        <v>7430</v>
      </c>
      <c r="G472" s="164" t="str">
        <f aca="false" ca="false" dt2D="false" dtr="false" t="normal">CONCATENATE(C472, D472, E472)</f>
        <v>10060120075870240</v>
      </c>
    </row>
    <row outlineLevel="0" r="473">
      <c r="A473" s="160" t="s">
        <v>876</v>
      </c>
      <c r="B473" s="161" t="s">
        <v>55</v>
      </c>
      <c r="C473" s="161" t="s">
        <v>1156</v>
      </c>
      <c r="D473" s="161" t="s">
        <v>1142</v>
      </c>
      <c r="E473" s="161" t="s">
        <v>877</v>
      </c>
      <c r="F473" s="162" t="n">
        <v>7430</v>
      </c>
      <c r="G473" s="164" t="str">
        <f aca="false" ca="false" dt2D="false" dtr="false" t="normal">CONCATENATE(C473, D473, E473)</f>
        <v>10060120075870244</v>
      </c>
    </row>
    <row ht="25.5" outlineLevel="0" r="474">
      <c r="A474" s="160" t="s">
        <v>856</v>
      </c>
      <c r="B474" s="161" t="s">
        <v>55</v>
      </c>
      <c r="C474" s="161" t="s">
        <v>1156</v>
      </c>
      <c r="D474" s="161" t="s">
        <v>857</v>
      </c>
      <c r="E474" s="161" t="s">
        <v>851</v>
      </c>
      <c r="F474" s="162" t="n">
        <v>1025900</v>
      </c>
      <c r="G474" s="164" t="str">
        <f aca="false" ca="false" dt2D="false" dtr="false" t="normal">CONCATENATE(C474, D474, E474)</f>
        <v>10068000000000</v>
      </c>
    </row>
    <row ht="38.25" outlineLevel="0" r="475">
      <c r="A475" s="160" t="s">
        <v>858</v>
      </c>
      <c r="B475" s="161" t="s">
        <v>55</v>
      </c>
      <c r="C475" s="161" t="s">
        <v>1156</v>
      </c>
      <c r="D475" s="161" t="s">
        <v>859</v>
      </c>
      <c r="E475" s="161" t="s">
        <v>851</v>
      </c>
      <c r="F475" s="162" t="n">
        <v>1025900</v>
      </c>
      <c r="G475" s="164" t="str">
        <f aca="false" ca="false" dt2D="false" dtr="false" t="normal">CONCATENATE(C475, D475, E475)</f>
        <v>10068020000000</v>
      </c>
    </row>
    <row ht="63.75" outlineLevel="0" r="476">
      <c r="A476" s="160" t="s">
        <v>1157</v>
      </c>
      <c r="B476" s="161" t="s">
        <v>55</v>
      </c>
      <c r="C476" s="161" t="s">
        <v>1156</v>
      </c>
      <c r="D476" s="161" t="s">
        <v>1158</v>
      </c>
      <c r="E476" s="161" t="s">
        <v>851</v>
      </c>
      <c r="F476" s="162" t="n">
        <v>1025900</v>
      </c>
      <c r="G476" s="164" t="str">
        <f aca="false" ca="false" dt2D="false" dtr="false" t="normal">CONCATENATE(C476, D476, E476)</f>
        <v>10068020002890</v>
      </c>
    </row>
    <row ht="51" outlineLevel="0" r="477">
      <c r="A477" s="160" t="s">
        <v>862</v>
      </c>
      <c r="B477" s="161" t="s">
        <v>55</v>
      </c>
      <c r="C477" s="161" t="s">
        <v>1156</v>
      </c>
      <c r="D477" s="161" t="s">
        <v>1158</v>
      </c>
      <c r="E477" s="161" t="s">
        <v>505</v>
      </c>
      <c r="F477" s="162" t="n">
        <v>1015900</v>
      </c>
      <c r="G477" s="164" t="str">
        <f aca="false" ca="false" dt2D="false" dtr="false" t="normal">CONCATENATE(C477, D477, E477)</f>
        <v>10068020002890100</v>
      </c>
    </row>
    <row ht="25.5" outlineLevel="0" r="478">
      <c r="A478" s="160" t="s">
        <v>863</v>
      </c>
      <c r="B478" s="161" t="s">
        <v>55</v>
      </c>
      <c r="C478" s="161" t="s">
        <v>1156</v>
      </c>
      <c r="D478" s="161" t="s">
        <v>1158</v>
      </c>
      <c r="E478" s="161" t="s">
        <v>559</v>
      </c>
      <c r="F478" s="162" t="n">
        <v>1015900</v>
      </c>
      <c r="G478" s="164" t="str">
        <f aca="false" ca="false" dt2D="false" dtr="false" t="normal">CONCATENATE(C478, D478, E478)</f>
        <v>10068020002890120</v>
      </c>
    </row>
    <row ht="25.5" outlineLevel="0" r="479">
      <c r="A479" s="160" t="s">
        <v>864</v>
      </c>
      <c r="B479" s="161" t="s">
        <v>55</v>
      </c>
      <c r="C479" s="161" t="s">
        <v>1156</v>
      </c>
      <c r="D479" s="161" t="s">
        <v>1158</v>
      </c>
      <c r="E479" s="161" t="s">
        <v>865</v>
      </c>
      <c r="F479" s="162" t="n">
        <v>684846</v>
      </c>
      <c r="G479" s="164" t="str">
        <f aca="false" ca="false" dt2D="false" dtr="false" t="normal">CONCATENATE(C479, D479, E479)</f>
        <v>10068020002890121</v>
      </c>
    </row>
    <row ht="38.25" outlineLevel="0" r="480">
      <c r="A480" s="160" t="s">
        <v>870</v>
      </c>
      <c r="B480" s="161" t="s">
        <v>55</v>
      </c>
      <c r="C480" s="161" t="s">
        <v>1156</v>
      </c>
      <c r="D480" s="161" t="s">
        <v>1158</v>
      </c>
      <c r="E480" s="161" t="s">
        <v>871</v>
      </c>
      <c r="F480" s="162" t="n">
        <v>124200</v>
      </c>
      <c r="G480" s="164" t="str">
        <f aca="false" ca="false" dt2D="false" dtr="false" t="normal">CONCATENATE(C480, D480, E480)</f>
        <v>10068020002890122</v>
      </c>
    </row>
    <row ht="38.25" outlineLevel="0" r="481">
      <c r="A481" s="160" t="s">
        <v>866</v>
      </c>
      <c r="B481" s="161" t="s">
        <v>55</v>
      </c>
      <c r="C481" s="161" t="s">
        <v>1156</v>
      </c>
      <c r="D481" s="161" t="s">
        <v>1158</v>
      </c>
      <c r="E481" s="161" t="s">
        <v>867</v>
      </c>
      <c r="F481" s="162" t="n">
        <v>206854</v>
      </c>
      <c r="G481" s="164" t="str">
        <f aca="false" ca="false" dt2D="false" dtr="false" t="normal">CONCATENATE(C481, D481, E481)</f>
        <v>10068020002890129</v>
      </c>
    </row>
    <row ht="25.5" outlineLevel="0" r="482">
      <c r="A482" s="160" t="s">
        <v>872</v>
      </c>
      <c r="B482" s="161" t="s">
        <v>55</v>
      </c>
      <c r="C482" s="161" t="s">
        <v>1156</v>
      </c>
      <c r="D482" s="161" t="s">
        <v>1158</v>
      </c>
      <c r="E482" s="161" t="s">
        <v>873</v>
      </c>
      <c r="F482" s="162" t="n">
        <v>10000</v>
      </c>
      <c r="G482" s="164" t="str">
        <f aca="false" ca="false" dt2D="false" dtr="false" t="normal">CONCATENATE(C482, D482, E482)</f>
        <v>10068020002890200</v>
      </c>
    </row>
    <row ht="25.5" outlineLevel="0" r="483">
      <c r="A483" s="160" t="s">
        <v>874</v>
      </c>
      <c r="B483" s="161" t="s">
        <v>55</v>
      </c>
      <c r="C483" s="161" t="s">
        <v>1156</v>
      </c>
      <c r="D483" s="161" t="s">
        <v>1158</v>
      </c>
      <c r="E483" s="161" t="s">
        <v>875</v>
      </c>
      <c r="F483" s="162" t="n">
        <v>10000</v>
      </c>
      <c r="G483" s="164" t="str">
        <f aca="false" ca="false" dt2D="false" dtr="false" t="normal">CONCATENATE(C483, D483, E483)</f>
        <v>10068020002890240</v>
      </c>
    </row>
    <row outlineLevel="0" r="484">
      <c r="A484" s="160" t="s">
        <v>876</v>
      </c>
      <c r="B484" s="161" t="s">
        <v>55</v>
      </c>
      <c r="C484" s="161" t="s">
        <v>1156</v>
      </c>
      <c r="D484" s="161" t="s">
        <v>1158</v>
      </c>
      <c r="E484" s="161" t="s">
        <v>877</v>
      </c>
      <c r="F484" s="162" t="n">
        <v>10000</v>
      </c>
      <c r="G484" s="164" t="str">
        <f aca="false" ca="false" dt2D="false" dtr="false" t="normal">CONCATENATE(C484, D484, E484)</f>
        <v>10068020002890244</v>
      </c>
    </row>
    <row ht="25.5" outlineLevel="0" r="485">
      <c r="A485" s="160" t="s">
        <v>86</v>
      </c>
      <c r="B485" s="161" t="s">
        <v>87</v>
      </c>
      <c r="C485" s="161" t="s">
        <v>851</v>
      </c>
      <c r="D485" s="161" t="s">
        <v>851</v>
      </c>
      <c r="E485" s="161" t="s">
        <v>851</v>
      </c>
      <c r="F485" s="162" t="n">
        <v>9444476</v>
      </c>
      <c r="G485" s="164" t="str">
        <f aca="false" ca="false" dt2D="false" dtr="false" t="normal">CONCATENATE(C485, D485, E485)</f>
        <v/>
      </c>
    </row>
    <row outlineLevel="0" r="486">
      <c r="A486" s="160" t="s">
        <v>852</v>
      </c>
      <c r="B486" s="161" t="s">
        <v>87</v>
      </c>
      <c r="C486" s="161" t="s">
        <v>853</v>
      </c>
      <c r="D486" s="161" t="s">
        <v>851</v>
      </c>
      <c r="E486" s="161" t="s">
        <v>851</v>
      </c>
      <c r="F486" s="162" t="n">
        <v>9444476</v>
      </c>
      <c r="G486" s="164" t="str">
        <f aca="false" ca="false" dt2D="false" dtr="false" t="normal">CONCATENATE(C486, D486, E486)</f>
        <v>0100</v>
      </c>
    </row>
    <row outlineLevel="0" r="487">
      <c r="A487" s="160" t="s">
        <v>950</v>
      </c>
      <c r="B487" s="161" t="s">
        <v>87</v>
      </c>
      <c r="C487" s="161" t="s">
        <v>951</v>
      </c>
      <c r="D487" s="161" t="s">
        <v>851</v>
      </c>
      <c r="E487" s="161" t="s">
        <v>851</v>
      </c>
      <c r="F487" s="162" t="n">
        <v>9444476</v>
      </c>
      <c r="G487" s="164" t="str">
        <f aca="false" ca="false" dt2D="false" dtr="false" t="normal">CONCATENATE(C487, D487, E487)</f>
        <v>0113</v>
      </c>
    </row>
    <row ht="25.5" outlineLevel="0" r="488">
      <c r="A488" s="160" t="s">
        <v>936</v>
      </c>
      <c r="B488" s="161" t="s">
        <v>87</v>
      </c>
      <c r="C488" s="161" t="s">
        <v>951</v>
      </c>
      <c r="D488" s="161" t="s">
        <v>937</v>
      </c>
      <c r="E488" s="161" t="s">
        <v>851</v>
      </c>
      <c r="F488" s="162" t="n">
        <v>9444476</v>
      </c>
      <c r="G488" s="164" t="str">
        <f aca="false" ca="false" dt2D="false" dtr="false" t="normal">CONCATENATE(C488, D488, E488)</f>
        <v>01139000000000</v>
      </c>
    </row>
    <row ht="25.5" outlineLevel="0" r="489">
      <c r="A489" s="160" t="s">
        <v>1159</v>
      </c>
      <c r="B489" s="161" t="s">
        <v>87</v>
      </c>
      <c r="C489" s="161" t="s">
        <v>951</v>
      </c>
      <c r="D489" s="161" t="s">
        <v>1160</v>
      </c>
      <c r="E489" s="161" t="s">
        <v>851</v>
      </c>
      <c r="F489" s="162" t="n">
        <v>9444476</v>
      </c>
      <c r="G489" s="164" t="str">
        <f aca="false" ca="false" dt2D="false" dtr="false" t="normal">CONCATENATE(C489, D489, E489)</f>
        <v>01139070000000</v>
      </c>
    </row>
    <row ht="51" outlineLevel="0" r="490">
      <c r="A490" s="160" t="s">
        <v>1161</v>
      </c>
      <c r="B490" s="161" t="s">
        <v>87</v>
      </c>
      <c r="C490" s="161" t="s">
        <v>951</v>
      </c>
      <c r="D490" s="161" t="s">
        <v>1162</v>
      </c>
      <c r="E490" s="161" t="s">
        <v>851</v>
      </c>
      <c r="F490" s="162" t="n">
        <v>1127855</v>
      </c>
      <c r="G490" s="164" t="str">
        <f aca="false" ca="false" dt2D="false" dtr="false" t="normal">CONCATENATE(C490, D490, E490)</f>
        <v>01139070027242</v>
      </c>
    </row>
    <row ht="51" outlineLevel="0" r="491">
      <c r="A491" s="160" t="s">
        <v>862</v>
      </c>
      <c r="B491" s="161" t="s">
        <v>87</v>
      </c>
      <c r="C491" s="161" t="s">
        <v>951</v>
      </c>
      <c r="D491" s="161" t="s">
        <v>1162</v>
      </c>
      <c r="E491" s="161" t="s">
        <v>505</v>
      </c>
      <c r="F491" s="162" t="n">
        <v>1127855</v>
      </c>
      <c r="G491" s="164" t="str">
        <f aca="false" ca="false" dt2D="false" dtr="false" t="normal">CONCATENATE(C491, D491, E491)</f>
        <v>01139070027242100</v>
      </c>
    </row>
    <row ht="25.5" outlineLevel="0" r="492">
      <c r="A492" s="160" t="s">
        <v>863</v>
      </c>
      <c r="B492" s="161" t="s">
        <v>87</v>
      </c>
      <c r="C492" s="161" t="s">
        <v>951</v>
      </c>
      <c r="D492" s="161" t="s">
        <v>1162</v>
      </c>
      <c r="E492" s="161" t="s">
        <v>559</v>
      </c>
      <c r="F492" s="162" t="n">
        <v>1127855</v>
      </c>
      <c r="G492" s="164" t="str">
        <f aca="false" ca="false" dt2D="false" dtr="false" t="normal">CONCATENATE(C492, D492, E492)</f>
        <v>01139070027242120</v>
      </c>
    </row>
    <row ht="25.5" outlineLevel="0" r="493">
      <c r="A493" s="160" t="s">
        <v>864</v>
      </c>
      <c r="B493" s="161" t="s">
        <v>87</v>
      </c>
      <c r="C493" s="161" t="s">
        <v>951</v>
      </c>
      <c r="D493" s="161" t="s">
        <v>1162</v>
      </c>
      <c r="E493" s="161" t="s">
        <v>865</v>
      </c>
      <c r="F493" s="162" t="n">
        <v>866248</v>
      </c>
      <c r="G493" s="164" t="str">
        <f aca="false" ca="false" dt2D="false" dtr="false" t="normal">CONCATENATE(C493, D493, E493)</f>
        <v>01139070027242121</v>
      </c>
    </row>
    <row ht="38.25" outlineLevel="0" r="494">
      <c r="A494" s="160" t="s">
        <v>866</v>
      </c>
      <c r="B494" s="161" t="s">
        <v>87</v>
      </c>
      <c r="C494" s="161" t="s">
        <v>951</v>
      </c>
      <c r="D494" s="161" t="s">
        <v>1162</v>
      </c>
      <c r="E494" s="161" t="s">
        <v>867</v>
      </c>
      <c r="F494" s="162" t="n">
        <v>261607</v>
      </c>
      <c r="G494" s="164" t="str">
        <f aca="false" ca="false" dt2D="false" dtr="false" t="normal">CONCATENATE(C494, D494, E494)</f>
        <v>01139070027242129</v>
      </c>
    </row>
    <row ht="25.5" outlineLevel="0" r="495">
      <c r="A495" s="160" t="s">
        <v>1159</v>
      </c>
      <c r="B495" s="161" t="s">
        <v>87</v>
      </c>
      <c r="C495" s="161" t="s">
        <v>951</v>
      </c>
      <c r="D495" s="161" t="s">
        <v>1163</v>
      </c>
      <c r="E495" s="161" t="s">
        <v>851</v>
      </c>
      <c r="F495" s="162" t="n">
        <v>8086621</v>
      </c>
      <c r="G495" s="164" t="str">
        <f aca="false" ca="false" dt2D="false" dtr="false" t="normal">CONCATENATE(C495, D495, E495)</f>
        <v>01139070040000</v>
      </c>
    </row>
    <row ht="51" outlineLevel="0" r="496">
      <c r="A496" s="160" t="s">
        <v>862</v>
      </c>
      <c r="B496" s="161" t="s">
        <v>87</v>
      </c>
      <c r="C496" s="161" t="s">
        <v>951</v>
      </c>
      <c r="D496" s="161" t="s">
        <v>1163</v>
      </c>
      <c r="E496" s="161" t="s">
        <v>505</v>
      </c>
      <c r="F496" s="162" t="n">
        <v>7676847</v>
      </c>
      <c r="G496" s="164" t="str">
        <f aca="false" ca="false" dt2D="false" dtr="false" t="normal">CONCATENATE(C496, D496, E496)</f>
        <v>01139070040000100</v>
      </c>
    </row>
    <row ht="25.5" outlineLevel="0" r="497">
      <c r="A497" s="160" t="s">
        <v>863</v>
      </c>
      <c r="B497" s="161" t="s">
        <v>87</v>
      </c>
      <c r="C497" s="161" t="s">
        <v>951</v>
      </c>
      <c r="D497" s="161" t="s">
        <v>1163</v>
      </c>
      <c r="E497" s="161" t="s">
        <v>559</v>
      </c>
      <c r="F497" s="162" t="n">
        <v>7676847</v>
      </c>
      <c r="G497" s="164" t="str">
        <f aca="false" ca="false" dt2D="false" dtr="false" t="normal">CONCATENATE(C497, D497, E497)</f>
        <v>01139070040000120</v>
      </c>
    </row>
    <row ht="25.5" outlineLevel="0" r="498">
      <c r="A498" s="160" t="s">
        <v>864</v>
      </c>
      <c r="B498" s="161" t="s">
        <v>87</v>
      </c>
      <c r="C498" s="161" t="s">
        <v>951</v>
      </c>
      <c r="D498" s="161" t="s">
        <v>1163</v>
      </c>
      <c r="E498" s="161" t="s">
        <v>865</v>
      </c>
      <c r="F498" s="162" t="n">
        <v>5880835</v>
      </c>
      <c r="G498" s="164" t="str">
        <f aca="false" ca="false" dt2D="false" dtr="false" t="normal">CONCATENATE(C498, D498, E498)</f>
        <v>01139070040000121</v>
      </c>
    </row>
    <row ht="38.25" outlineLevel="0" r="499">
      <c r="A499" s="160" t="s">
        <v>870</v>
      </c>
      <c r="B499" s="161" t="s">
        <v>87</v>
      </c>
      <c r="C499" s="161" t="s">
        <v>951</v>
      </c>
      <c r="D499" s="161" t="s">
        <v>1163</v>
      </c>
      <c r="E499" s="161" t="s">
        <v>871</v>
      </c>
      <c r="F499" s="162" t="n">
        <v>20000</v>
      </c>
      <c r="G499" s="164" t="str">
        <f aca="false" ca="false" dt2D="false" dtr="false" t="normal">CONCATENATE(C499, D499, E499)</f>
        <v>01139070040000122</v>
      </c>
    </row>
    <row ht="38.25" outlineLevel="0" r="500">
      <c r="A500" s="160" t="s">
        <v>866</v>
      </c>
      <c r="B500" s="161" t="s">
        <v>87</v>
      </c>
      <c r="C500" s="161" t="s">
        <v>951</v>
      </c>
      <c r="D500" s="161" t="s">
        <v>1163</v>
      </c>
      <c r="E500" s="161" t="s">
        <v>867</v>
      </c>
      <c r="F500" s="162" t="n">
        <v>1776012</v>
      </c>
      <c r="G500" s="164" t="str">
        <f aca="false" ca="false" dt2D="false" dtr="false" t="normal">CONCATENATE(C500, D500, E500)</f>
        <v>01139070040000129</v>
      </c>
    </row>
    <row ht="25.5" outlineLevel="0" r="501">
      <c r="A501" s="160" t="s">
        <v>872</v>
      </c>
      <c r="B501" s="161" t="s">
        <v>87</v>
      </c>
      <c r="C501" s="161" t="s">
        <v>951</v>
      </c>
      <c r="D501" s="161" t="s">
        <v>1163</v>
      </c>
      <c r="E501" s="161" t="s">
        <v>873</v>
      </c>
      <c r="F501" s="162" t="n">
        <v>409774</v>
      </c>
      <c r="G501" s="164" t="str">
        <f aca="false" ca="false" dt2D="false" dtr="false" t="normal">CONCATENATE(C501, D501, E501)</f>
        <v>01139070040000200</v>
      </c>
    </row>
    <row ht="25.5" outlineLevel="0" r="502">
      <c r="A502" s="160" t="s">
        <v>874</v>
      </c>
      <c r="B502" s="161" t="s">
        <v>87</v>
      </c>
      <c r="C502" s="161" t="s">
        <v>951</v>
      </c>
      <c r="D502" s="161" t="s">
        <v>1163</v>
      </c>
      <c r="E502" s="161" t="s">
        <v>875</v>
      </c>
      <c r="F502" s="162" t="n">
        <v>409774</v>
      </c>
      <c r="G502" s="164" t="str">
        <f aca="false" ca="false" dt2D="false" dtr="false" t="normal">CONCATENATE(C502, D502, E502)</f>
        <v>01139070040000240</v>
      </c>
    </row>
    <row outlineLevel="0" r="503">
      <c r="A503" s="160" t="s">
        <v>876</v>
      </c>
      <c r="B503" s="161" t="s">
        <v>87</v>
      </c>
      <c r="C503" s="161" t="s">
        <v>951</v>
      </c>
      <c r="D503" s="161" t="s">
        <v>1163</v>
      </c>
      <c r="E503" s="161" t="s">
        <v>877</v>
      </c>
      <c r="F503" s="162" t="n">
        <v>409774</v>
      </c>
      <c r="G503" s="164" t="str">
        <f aca="false" ca="false" dt2D="false" dtr="false" t="normal">CONCATENATE(C503, D503, E503)</f>
        <v>01139070040000244</v>
      </c>
    </row>
    <row ht="38.25" outlineLevel="0" r="504">
      <c r="A504" s="160" t="s">
        <v>1164</v>
      </c>
      <c r="B504" s="161" t="s">
        <v>87</v>
      </c>
      <c r="C504" s="161" t="s">
        <v>951</v>
      </c>
      <c r="D504" s="161" t="s">
        <v>1165</v>
      </c>
      <c r="E504" s="161" t="s">
        <v>851</v>
      </c>
      <c r="F504" s="162" t="n">
        <v>230000</v>
      </c>
      <c r="G504" s="164" t="str">
        <f aca="false" ca="false" dt2D="false" dtr="false" t="normal">CONCATENATE(C504, D504, E504)</f>
        <v>01139070047000</v>
      </c>
    </row>
    <row ht="51" outlineLevel="0" r="505">
      <c r="A505" s="160" t="s">
        <v>862</v>
      </c>
      <c r="B505" s="161" t="s">
        <v>87</v>
      </c>
      <c r="C505" s="161" t="s">
        <v>951</v>
      </c>
      <c r="D505" s="161" t="s">
        <v>1165</v>
      </c>
      <c r="E505" s="161" t="s">
        <v>505</v>
      </c>
      <c r="F505" s="162" t="n">
        <v>230000</v>
      </c>
      <c r="G505" s="164" t="str">
        <f aca="false" ca="false" dt2D="false" dtr="false" t="normal">CONCATENATE(C505, D505, E505)</f>
        <v>01139070047000100</v>
      </c>
    </row>
    <row ht="25.5" outlineLevel="0" r="506">
      <c r="A506" s="160" t="s">
        <v>863</v>
      </c>
      <c r="B506" s="161" t="s">
        <v>87</v>
      </c>
      <c r="C506" s="161" t="s">
        <v>951</v>
      </c>
      <c r="D506" s="161" t="s">
        <v>1165</v>
      </c>
      <c r="E506" s="161" t="s">
        <v>559</v>
      </c>
      <c r="F506" s="162" t="n">
        <v>230000</v>
      </c>
      <c r="G506" s="164" t="str">
        <f aca="false" ca="false" dt2D="false" dtr="false" t="normal">CONCATENATE(C506, D506, E506)</f>
        <v>01139070047000120</v>
      </c>
    </row>
    <row ht="38.25" outlineLevel="0" r="507">
      <c r="A507" s="160" t="s">
        <v>870</v>
      </c>
      <c r="B507" s="161" t="s">
        <v>87</v>
      </c>
      <c r="C507" s="161" t="s">
        <v>951</v>
      </c>
      <c r="D507" s="161" t="s">
        <v>1165</v>
      </c>
      <c r="E507" s="161" t="s">
        <v>871</v>
      </c>
      <c r="F507" s="162" t="n">
        <v>230000</v>
      </c>
      <c r="G507" s="164" t="str">
        <f aca="false" ca="false" dt2D="false" dtr="false" t="normal">CONCATENATE(C507, D507, E507)</f>
        <v>01139070047000122</v>
      </c>
    </row>
    <row ht="25.5" outlineLevel="0" r="508">
      <c r="A508" s="160" t="s">
        <v>88</v>
      </c>
      <c r="B508" s="161" t="s">
        <v>93</v>
      </c>
      <c r="C508" s="161" t="s">
        <v>851</v>
      </c>
      <c r="D508" s="161" t="s">
        <v>851</v>
      </c>
      <c r="E508" s="161" t="s">
        <v>851</v>
      </c>
      <c r="F508" s="162" t="n">
        <v>283254343.57</v>
      </c>
      <c r="G508" s="164" t="str">
        <f aca="false" ca="false" dt2D="false" dtr="false" t="normal">CONCATENATE(C508, D508, E508)</f>
        <v/>
      </c>
    </row>
    <row outlineLevel="0" r="509">
      <c r="A509" s="160" t="s">
        <v>1068</v>
      </c>
      <c r="B509" s="161" t="s">
        <v>93</v>
      </c>
      <c r="C509" s="161" t="s">
        <v>1069</v>
      </c>
      <c r="D509" s="161" t="s">
        <v>851</v>
      </c>
      <c r="E509" s="161" t="s">
        <v>851</v>
      </c>
      <c r="F509" s="162" t="n">
        <v>238722623.34</v>
      </c>
      <c r="G509" s="164" t="str">
        <f aca="false" ca="false" dt2D="false" dtr="false" t="normal">CONCATENATE(C509, D509, E509)</f>
        <v>0500</v>
      </c>
    </row>
    <row outlineLevel="0" r="510">
      <c r="A510" s="160" t="s">
        <v>1166</v>
      </c>
      <c r="B510" s="161" t="s">
        <v>93</v>
      </c>
      <c r="C510" s="161" t="s">
        <v>1167</v>
      </c>
      <c r="D510" s="161" t="s">
        <v>851</v>
      </c>
      <c r="E510" s="161" t="s">
        <v>851</v>
      </c>
      <c r="F510" s="162" t="n">
        <v>500000</v>
      </c>
      <c r="G510" s="164" t="str">
        <f aca="false" ca="false" dt2D="false" dtr="false" t="normal">CONCATENATE(C510, D510, E510)</f>
        <v>0501</v>
      </c>
    </row>
    <row ht="25.5" outlineLevel="0" r="511">
      <c r="A511" s="160" t="s">
        <v>1168</v>
      </c>
      <c r="B511" s="161" t="s">
        <v>93</v>
      </c>
      <c r="C511" s="161" t="s">
        <v>1167</v>
      </c>
      <c r="D511" s="161" t="s">
        <v>1169</v>
      </c>
      <c r="E511" s="161" t="s">
        <v>851</v>
      </c>
      <c r="F511" s="162" t="n">
        <v>500000</v>
      </c>
      <c r="G511" s="164" t="str">
        <f aca="false" ca="false" dt2D="false" dtr="false" t="normal">CONCATENATE(C511, D511, E511)</f>
        <v>05011000000000</v>
      </c>
    </row>
    <row ht="25.5" outlineLevel="0" r="512">
      <c r="A512" s="160" t="s">
        <v>1170</v>
      </c>
      <c r="B512" s="161" t="s">
        <v>93</v>
      </c>
      <c r="C512" s="161" t="s">
        <v>1167</v>
      </c>
      <c r="D512" s="161" t="s">
        <v>1171</v>
      </c>
      <c r="E512" s="161" t="s">
        <v>851</v>
      </c>
      <c r="F512" s="162" t="n">
        <v>500000</v>
      </c>
      <c r="G512" s="164" t="str">
        <f aca="false" ca="false" dt2D="false" dtr="false" t="normal">CONCATENATE(C512, D512, E512)</f>
        <v>05011030000000</v>
      </c>
    </row>
    <row ht="63.75" outlineLevel="0" r="513">
      <c r="A513" s="160" t="s">
        <v>1172</v>
      </c>
      <c r="B513" s="161" t="s">
        <v>93</v>
      </c>
      <c r="C513" s="161" t="s">
        <v>1167</v>
      </c>
      <c r="D513" s="161" t="s">
        <v>1173</v>
      </c>
      <c r="E513" s="161" t="s">
        <v>851</v>
      </c>
      <c r="F513" s="162" t="n">
        <v>500000</v>
      </c>
      <c r="G513" s="164" t="str">
        <f aca="false" ca="false" dt2D="false" dtr="false" t="normal">CONCATENATE(C513, D513, E513)</f>
        <v>05011030080000</v>
      </c>
    </row>
    <row ht="25.5" outlineLevel="0" r="514">
      <c r="A514" s="160" t="s">
        <v>872</v>
      </c>
      <c r="B514" s="161" t="s">
        <v>93</v>
      </c>
      <c r="C514" s="161" t="s">
        <v>1167</v>
      </c>
      <c r="D514" s="161" t="s">
        <v>1173</v>
      </c>
      <c r="E514" s="161" t="s">
        <v>873</v>
      </c>
      <c r="F514" s="162" t="n">
        <v>500000</v>
      </c>
      <c r="G514" s="164" t="str">
        <f aca="false" ca="false" dt2D="false" dtr="false" t="normal">CONCATENATE(C514, D514, E514)</f>
        <v>05011030080000200</v>
      </c>
    </row>
    <row ht="25.5" outlineLevel="0" r="515">
      <c r="A515" s="160" t="s">
        <v>874</v>
      </c>
      <c r="B515" s="161" t="s">
        <v>93</v>
      </c>
      <c r="C515" s="161" t="s">
        <v>1167</v>
      </c>
      <c r="D515" s="161" t="s">
        <v>1173</v>
      </c>
      <c r="E515" s="161" t="s">
        <v>875</v>
      </c>
      <c r="F515" s="162" t="n">
        <v>500000</v>
      </c>
      <c r="G515" s="164" t="str">
        <f aca="false" ca="false" dt2D="false" dtr="false" t="normal">CONCATENATE(C515, D515, E515)</f>
        <v>05011030080000240</v>
      </c>
    </row>
    <row ht="25.5" outlineLevel="0" r="516">
      <c r="A516" s="160" t="s">
        <v>1174</v>
      </c>
      <c r="B516" s="161" t="s">
        <v>93</v>
      </c>
      <c r="C516" s="161" t="s">
        <v>1167</v>
      </c>
      <c r="D516" s="161" t="s">
        <v>1173</v>
      </c>
      <c r="E516" s="161" t="s">
        <v>1175</v>
      </c>
      <c r="F516" s="162" t="n">
        <v>500000</v>
      </c>
      <c r="G516" s="164" t="str">
        <f aca="false" ca="false" dt2D="false" dtr="false" t="normal">CONCATENATE(C516, D516, E516)</f>
        <v>05011030080000243</v>
      </c>
    </row>
    <row outlineLevel="0" r="517">
      <c r="A517" s="160" t="s">
        <v>1070</v>
      </c>
      <c r="B517" s="161" t="s">
        <v>93</v>
      </c>
      <c r="C517" s="161" t="s">
        <v>1071</v>
      </c>
      <c r="D517" s="161" t="s">
        <v>851</v>
      </c>
      <c r="E517" s="161" t="s">
        <v>851</v>
      </c>
      <c r="F517" s="162" t="n">
        <v>228585289.6</v>
      </c>
      <c r="G517" s="164" t="str">
        <f aca="false" ca="false" dt2D="false" dtr="false" t="normal">CONCATENATE(C517, D517, E517)</f>
        <v>0502</v>
      </c>
    </row>
    <row ht="38.25" outlineLevel="0" r="518">
      <c r="A518" s="160" t="s">
        <v>1072</v>
      </c>
      <c r="B518" s="161" t="s">
        <v>93</v>
      </c>
      <c r="C518" s="161" t="s">
        <v>1071</v>
      </c>
      <c r="D518" s="161" t="s">
        <v>1073</v>
      </c>
      <c r="E518" s="161" t="s">
        <v>851</v>
      </c>
      <c r="F518" s="162" t="n">
        <v>214157088.4</v>
      </c>
      <c r="G518" s="164" t="str">
        <f aca="false" ca="false" dt2D="false" dtr="false" t="normal">CONCATENATE(C518, D518, E518)</f>
        <v>05020300000000</v>
      </c>
    </row>
    <row ht="38.25" outlineLevel="0" r="519">
      <c r="A519" s="160" t="s">
        <v>1176</v>
      </c>
      <c r="B519" s="161" t="s">
        <v>93</v>
      </c>
      <c r="C519" s="161" t="s">
        <v>1071</v>
      </c>
      <c r="D519" s="161" t="s">
        <v>1177</v>
      </c>
      <c r="E519" s="161" t="s">
        <v>851</v>
      </c>
      <c r="F519" s="162" t="n">
        <v>202057088.4</v>
      </c>
      <c r="G519" s="164" t="str">
        <f aca="false" ca="false" dt2D="false" dtr="false" t="normal">CONCATENATE(C519, D519, E519)</f>
        <v>05020350000000</v>
      </c>
    </row>
    <row ht="89.25" outlineLevel="0" r="520">
      <c r="A520" s="160" t="s">
        <v>1178</v>
      </c>
      <c r="B520" s="161" t="s">
        <v>93</v>
      </c>
      <c r="C520" s="161" t="s">
        <v>1071</v>
      </c>
      <c r="D520" s="161" t="s">
        <v>1179</v>
      </c>
      <c r="E520" s="161" t="s">
        <v>851</v>
      </c>
      <c r="F520" s="162" t="n">
        <v>10768560.32</v>
      </c>
      <c r="G520" s="164" t="str">
        <f aca="false" ca="false" dt2D="false" dtr="false" t="normal">CONCATENATE(C520, D520, E520)</f>
        <v>05020350080000</v>
      </c>
    </row>
    <row ht="25.5" outlineLevel="0" r="521">
      <c r="A521" s="160" t="s">
        <v>872</v>
      </c>
      <c r="B521" s="161" t="s">
        <v>93</v>
      </c>
      <c r="C521" s="161" t="s">
        <v>1071</v>
      </c>
      <c r="D521" s="161" t="s">
        <v>1179</v>
      </c>
      <c r="E521" s="161" t="s">
        <v>873</v>
      </c>
      <c r="F521" s="162" t="n">
        <v>8717460.32</v>
      </c>
      <c r="G521" s="164" t="str">
        <f aca="false" ca="false" dt2D="false" dtr="false" t="normal">CONCATENATE(C521, D521, E521)</f>
        <v>05020350080000200</v>
      </c>
    </row>
    <row ht="25.5" outlineLevel="0" r="522">
      <c r="A522" s="160" t="s">
        <v>874</v>
      </c>
      <c r="B522" s="161" t="s">
        <v>93</v>
      </c>
      <c r="C522" s="161" t="s">
        <v>1071</v>
      </c>
      <c r="D522" s="161" t="s">
        <v>1179</v>
      </c>
      <c r="E522" s="161" t="s">
        <v>875</v>
      </c>
      <c r="F522" s="162" t="n">
        <v>8717460.32</v>
      </c>
      <c r="G522" s="164" t="str">
        <f aca="false" ca="false" dt2D="false" dtr="false" t="normal">CONCATENATE(C522, D522, E522)</f>
        <v>05020350080000240</v>
      </c>
    </row>
    <row ht="25.5" outlineLevel="0" r="523">
      <c r="A523" s="160" t="s">
        <v>1174</v>
      </c>
      <c r="B523" s="161" t="s">
        <v>93</v>
      </c>
      <c r="C523" s="161" t="s">
        <v>1071</v>
      </c>
      <c r="D523" s="161" t="s">
        <v>1179</v>
      </c>
      <c r="E523" s="161" t="s">
        <v>1175</v>
      </c>
      <c r="F523" s="162" t="n">
        <v>6953449.52</v>
      </c>
      <c r="G523" s="164" t="str">
        <f aca="false" ca="false" dt2D="false" dtr="false" t="normal">CONCATENATE(C523, D523, E523)</f>
        <v>05020350080000243</v>
      </c>
    </row>
    <row outlineLevel="0" r="524">
      <c r="A524" s="160" t="s">
        <v>876</v>
      </c>
      <c r="B524" s="161" t="s">
        <v>93</v>
      </c>
      <c r="C524" s="161" t="s">
        <v>1071</v>
      </c>
      <c r="D524" s="161" t="s">
        <v>1179</v>
      </c>
      <c r="E524" s="161" t="s">
        <v>877</v>
      </c>
      <c r="F524" s="162" t="n">
        <v>1764010.8</v>
      </c>
      <c r="G524" s="164" t="str">
        <f aca="false" ca="false" dt2D="false" dtr="false" t="normal">CONCATENATE(C524, D524, E524)</f>
        <v>05020350080000244</v>
      </c>
    </row>
    <row ht="25.5" outlineLevel="0" r="525">
      <c r="A525" s="160" t="s">
        <v>1143</v>
      </c>
      <c r="B525" s="161" t="s">
        <v>93</v>
      </c>
      <c r="C525" s="161" t="s">
        <v>1071</v>
      </c>
      <c r="D525" s="161" t="s">
        <v>1179</v>
      </c>
      <c r="E525" s="161" t="s">
        <v>1144</v>
      </c>
      <c r="F525" s="162" t="n">
        <v>2051100</v>
      </c>
      <c r="G525" s="164" t="str">
        <f aca="false" ca="false" dt2D="false" dtr="false" t="normal">CONCATENATE(C525, D525, E525)</f>
        <v>05020350080000400</v>
      </c>
    </row>
    <row outlineLevel="0" r="526">
      <c r="A526" s="160" t="s">
        <v>1145</v>
      </c>
      <c r="B526" s="161" t="s">
        <v>93</v>
      </c>
      <c r="C526" s="161" t="s">
        <v>1071</v>
      </c>
      <c r="D526" s="161" t="s">
        <v>1179</v>
      </c>
      <c r="E526" s="161" t="s">
        <v>619</v>
      </c>
      <c r="F526" s="162" t="n">
        <v>2051100</v>
      </c>
      <c r="G526" s="164" t="str">
        <f aca="false" ca="false" dt2D="false" dtr="false" t="normal">CONCATENATE(C526, D526, E526)</f>
        <v>05020350080000410</v>
      </c>
    </row>
    <row ht="38.25" outlineLevel="0" r="527">
      <c r="A527" s="160" t="s">
        <v>1180</v>
      </c>
      <c r="B527" s="161" t="s">
        <v>93</v>
      </c>
      <c r="C527" s="161" t="s">
        <v>1071</v>
      </c>
      <c r="D527" s="161" t="s">
        <v>1179</v>
      </c>
      <c r="E527" s="161" t="s">
        <v>1181</v>
      </c>
      <c r="F527" s="162" t="n">
        <v>2051100</v>
      </c>
      <c r="G527" s="164" t="str">
        <f aca="false" ca="false" dt2D="false" dtr="false" t="normal">CONCATENATE(C527, D527, E527)</f>
        <v>05020350080000414</v>
      </c>
    </row>
    <row ht="102" outlineLevel="0" r="528">
      <c r="A528" s="160" t="s">
        <v>1182</v>
      </c>
      <c r="B528" s="161" t="s">
        <v>93</v>
      </c>
      <c r="C528" s="161" t="s">
        <v>1071</v>
      </c>
      <c r="D528" s="161" t="s">
        <v>1183</v>
      </c>
      <c r="E528" s="161" t="s">
        <v>851</v>
      </c>
      <c r="F528" s="162" t="n">
        <v>186556.88</v>
      </c>
      <c r="G528" s="164" t="str">
        <f aca="false" ca="false" dt2D="false" dtr="false" t="normal">CONCATENATE(C528, D528, E528)</f>
        <v>05020350080010</v>
      </c>
    </row>
    <row ht="25.5" outlineLevel="0" r="529">
      <c r="A529" s="160" t="s">
        <v>872</v>
      </c>
      <c r="B529" s="161" t="s">
        <v>93</v>
      </c>
      <c r="C529" s="161" t="s">
        <v>1071</v>
      </c>
      <c r="D529" s="161" t="s">
        <v>1183</v>
      </c>
      <c r="E529" s="161" t="s">
        <v>873</v>
      </c>
      <c r="F529" s="162" t="n">
        <v>186556.88</v>
      </c>
      <c r="G529" s="164" t="str">
        <f aca="false" ca="false" dt2D="false" dtr="false" t="normal">CONCATENATE(C529, D529, E529)</f>
        <v>05020350080010200</v>
      </c>
    </row>
    <row ht="25.5" outlineLevel="0" r="530">
      <c r="A530" s="160" t="s">
        <v>874</v>
      </c>
      <c r="B530" s="161" t="s">
        <v>93</v>
      </c>
      <c r="C530" s="161" t="s">
        <v>1071</v>
      </c>
      <c r="D530" s="161" t="s">
        <v>1183</v>
      </c>
      <c r="E530" s="161" t="s">
        <v>875</v>
      </c>
      <c r="F530" s="162" t="n">
        <v>186556.88</v>
      </c>
      <c r="G530" s="164" t="str">
        <f aca="false" ca="false" dt2D="false" dtr="false" t="normal">CONCATENATE(C530, D530, E530)</f>
        <v>05020350080010240</v>
      </c>
    </row>
    <row outlineLevel="0" r="531">
      <c r="A531" s="160" t="s">
        <v>876</v>
      </c>
      <c r="B531" s="161" t="s">
        <v>93</v>
      </c>
      <c r="C531" s="161" t="s">
        <v>1071</v>
      </c>
      <c r="D531" s="161" t="s">
        <v>1183</v>
      </c>
      <c r="E531" s="161" t="s">
        <v>877</v>
      </c>
      <c r="F531" s="162" t="n">
        <v>186556.88</v>
      </c>
      <c r="G531" s="164" t="str">
        <f aca="false" ca="false" dt2D="false" dtr="false" t="normal">CONCATENATE(C531, D531, E531)</f>
        <v>05020350080010244</v>
      </c>
    </row>
    <row ht="89.25" outlineLevel="0" r="532">
      <c r="A532" s="160" t="s">
        <v>1184</v>
      </c>
      <c r="B532" s="161" t="s">
        <v>93</v>
      </c>
      <c r="C532" s="161" t="s">
        <v>1071</v>
      </c>
      <c r="D532" s="161" t="s">
        <v>1185</v>
      </c>
      <c r="E532" s="161" t="s">
        <v>851</v>
      </c>
      <c r="F532" s="162" t="n">
        <v>6150000</v>
      </c>
      <c r="G532" s="164" t="str">
        <f aca="false" ca="false" dt2D="false" dtr="false" t="normal">CONCATENATE(C532, D532, E532)</f>
        <v>0502035008Ф000</v>
      </c>
    </row>
    <row ht="25.5" outlineLevel="0" r="533">
      <c r="A533" s="160" t="s">
        <v>872</v>
      </c>
      <c r="B533" s="161" t="s">
        <v>93</v>
      </c>
      <c r="C533" s="161" t="s">
        <v>1071</v>
      </c>
      <c r="D533" s="161" t="s">
        <v>1185</v>
      </c>
      <c r="E533" s="161" t="s">
        <v>873</v>
      </c>
      <c r="F533" s="162" t="n">
        <v>6150000</v>
      </c>
      <c r="G533" s="164" t="str">
        <f aca="false" ca="false" dt2D="false" dtr="false" t="normal">CONCATENATE(C533, D533, E533)</f>
        <v>0502035008Ф000200</v>
      </c>
    </row>
    <row ht="25.5" outlineLevel="0" r="534">
      <c r="A534" s="160" t="s">
        <v>874</v>
      </c>
      <c r="B534" s="161" t="s">
        <v>93</v>
      </c>
      <c r="C534" s="161" t="s">
        <v>1071</v>
      </c>
      <c r="D534" s="161" t="s">
        <v>1185</v>
      </c>
      <c r="E534" s="161" t="s">
        <v>875</v>
      </c>
      <c r="F534" s="162" t="n">
        <v>6150000</v>
      </c>
      <c r="G534" s="164" t="str">
        <f aca="false" ca="false" dt2D="false" dtr="false" t="normal">CONCATENATE(C534, D534, E534)</f>
        <v>0502035008Ф000240</v>
      </c>
    </row>
    <row outlineLevel="0" r="535">
      <c r="A535" s="160" t="s">
        <v>876</v>
      </c>
      <c r="B535" s="161" t="s">
        <v>93</v>
      </c>
      <c r="C535" s="161" t="s">
        <v>1071</v>
      </c>
      <c r="D535" s="161" t="s">
        <v>1185</v>
      </c>
      <c r="E535" s="161" t="s">
        <v>877</v>
      </c>
      <c r="F535" s="162" t="n">
        <v>6150000</v>
      </c>
      <c r="G535" s="164" t="str">
        <f aca="false" ca="false" dt2D="false" dtr="false" t="normal">CONCATENATE(C535, D535, E535)</f>
        <v>0502035008Ф000244</v>
      </c>
    </row>
    <row ht="204" outlineLevel="0" r="536">
      <c r="A536" s="160" t="s">
        <v>1186</v>
      </c>
      <c r="B536" s="161" t="s">
        <v>93</v>
      </c>
      <c r="C536" s="161" t="s">
        <v>1071</v>
      </c>
      <c r="D536" s="161" t="s">
        <v>1187</v>
      </c>
      <c r="E536" s="161" t="s">
        <v>851</v>
      </c>
      <c r="F536" s="162" t="n">
        <v>184951971.2</v>
      </c>
      <c r="G536" s="164" t="str">
        <f aca="false" ca="false" dt2D="false" dtr="false" t="normal">CONCATENATE(C536, D536, E536)</f>
        <v>050203500S5710</v>
      </c>
    </row>
    <row ht="25.5" outlineLevel="0" r="537">
      <c r="A537" s="160" t="s">
        <v>872</v>
      </c>
      <c r="B537" s="161" t="s">
        <v>93</v>
      </c>
      <c r="C537" s="161" t="s">
        <v>1071</v>
      </c>
      <c r="D537" s="161" t="s">
        <v>1187</v>
      </c>
      <c r="E537" s="161" t="s">
        <v>873</v>
      </c>
      <c r="F537" s="162" t="n">
        <v>184951971.2</v>
      </c>
      <c r="G537" s="164" t="str">
        <f aca="false" ca="false" dt2D="false" dtr="false" t="normal">CONCATENATE(C537, D537, E537)</f>
        <v>050203500S5710200</v>
      </c>
    </row>
    <row ht="25.5" outlineLevel="0" r="538">
      <c r="A538" s="160" t="s">
        <v>874</v>
      </c>
      <c r="B538" s="161" t="s">
        <v>93</v>
      </c>
      <c r="C538" s="161" t="s">
        <v>1071</v>
      </c>
      <c r="D538" s="161" t="s">
        <v>1187</v>
      </c>
      <c r="E538" s="161" t="s">
        <v>875</v>
      </c>
      <c r="F538" s="162" t="n">
        <v>184951971.2</v>
      </c>
      <c r="G538" s="164" t="str">
        <f aca="false" ca="false" dt2D="false" dtr="false" t="normal">CONCATENATE(C538, D538, E538)</f>
        <v>050203500S5710240</v>
      </c>
    </row>
    <row ht="25.5" outlineLevel="0" r="539">
      <c r="A539" s="160" t="s">
        <v>1174</v>
      </c>
      <c r="B539" s="161" t="s">
        <v>93</v>
      </c>
      <c r="C539" s="161" t="s">
        <v>1071</v>
      </c>
      <c r="D539" s="161" t="s">
        <v>1187</v>
      </c>
      <c r="E539" s="161" t="s">
        <v>1175</v>
      </c>
      <c r="F539" s="162" t="n">
        <v>173201971.2</v>
      </c>
      <c r="G539" s="164" t="str">
        <f aca="false" ca="false" dt2D="false" dtr="false" t="normal">CONCATENATE(C539, D539, E539)</f>
        <v>050203500S5710243</v>
      </c>
    </row>
    <row outlineLevel="0" r="540">
      <c r="A540" s="160" t="s">
        <v>876</v>
      </c>
      <c r="B540" s="161" t="s">
        <v>93</v>
      </c>
      <c r="C540" s="161" t="s">
        <v>1071</v>
      </c>
      <c r="D540" s="161" t="s">
        <v>1187</v>
      </c>
      <c r="E540" s="161" t="s">
        <v>877</v>
      </c>
      <c r="F540" s="162" t="n">
        <v>11750000</v>
      </c>
      <c r="G540" s="164" t="str">
        <f aca="false" ca="false" dt2D="false" dtr="false" t="normal">CONCATENATE(C540, D540, E540)</f>
        <v>050203500S5710244</v>
      </c>
    </row>
    <row ht="25.5" outlineLevel="0" r="541">
      <c r="A541" s="160" t="s">
        <v>1188</v>
      </c>
      <c r="B541" s="161" t="s">
        <v>93</v>
      </c>
      <c r="C541" s="161" t="s">
        <v>1071</v>
      </c>
      <c r="D541" s="161" t="s">
        <v>1189</v>
      </c>
      <c r="E541" s="161" t="s">
        <v>851</v>
      </c>
      <c r="F541" s="162" t="n">
        <v>12100000</v>
      </c>
      <c r="G541" s="164" t="str">
        <f aca="false" ca="false" dt2D="false" dtr="false" t="normal">CONCATENATE(C541, D541, E541)</f>
        <v>05020370000000</v>
      </c>
    </row>
    <row ht="63.75" outlineLevel="0" r="542">
      <c r="A542" s="160" t="s">
        <v>1190</v>
      </c>
      <c r="B542" s="161" t="s">
        <v>93</v>
      </c>
      <c r="C542" s="161" t="s">
        <v>1071</v>
      </c>
      <c r="D542" s="161" t="s">
        <v>1191</v>
      </c>
      <c r="E542" s="161" t="s">
        <v>851</v>
      </c>
      <c r="F542" s="162" t="n">
        <v>12100000</v>
      </c>
      <c r="G542" s="164" t="str">
        <f aca="false" ca="false" dt2D="false" dtr="false" t="normal">CONCATENATE(C542, D542, E542)</f>
        <v>05020370080000</v>
      </c>
    </row>
    <row ht="25.5" outlineLevel="0" r="543">
      <c r="A543" s="160" t="s">
        <v>1143</v>
      </c>
      <c r="B543" s="161" t="s">
        <v>93</v>
      </c>
      <c r="C543" s="161" t="s">
        <v>1071</v>
      </c>
      <c r="D543" s="161" t="s">
        <v>1191</v>
      </c>
      <c r="E543" s="161" t="s">
        <v>1144</v>
      </c>
      <c r="F543" s="162" t="n">
        <v>12100000</v>
      </c>
      <c r="G543" s="164" t="str">
        <f aca="false" ca="false" dt2D="false" dtr="false" t="normal">CONCATENATE(C543, D543, E543)</f>
        <v>05020370080000400</v>
      </c>
    </row>
    <row outlineLevel="0" r="544">
      <c r="A544" s="160" t="s">
        <v>1145</v>
      </c>
      <c r="B544" s="161" t="s">
        <v>93</v>
      </c>
      <c r="C544" s="161" t="s">
        <v>1071</v>
      </c>
      <c r="D544" s="161" t="s">
        <v>1191</v>
      </c>
      <c r="E544" s="161" t="s">
        <v>619</v>
      </c>
      <c r="F544" s="162" t="n">
        <v>12100000</v>
      </c>
      <c r="G544" s="164" t="str">
        <f aca="false" ca="false" dt2D="false" dtr="false" t="normal">CONCATENATE(C544, D544, E544)</f>
        <v>05020370080000410</v>
      </c>
    </row>
    <row ht="38.25" outlineLevel="0" r="545">
      <c r="A545" s="160" t="s">
        <v>1180</v>
      </c>
      <c r="B545" s="161" t="s">
        <v>93</v>
      </c>
      <c r="C545" s="161" t="s">
        <v>1071</v>
      </c>
      <c r="D545" s="161" t="s">
        <v>1191</v>
      </c>
      <c r="E545" s="161" t="s">
        <v>1181</v>
      </c>
      <c r="F545" s="162" t="n">
        <v>12100000</v>
      </c>
      <c r="G545" s="164" t="str">
        <f aca="false" ca="false" dt2D="false" dtr="false" t="normal">CONCATENATE(C545, D545, E545)</f>
        <v>05020370080000414</v>
      </c>
    </row>
    <row ht="25.5" outlineLevel="0" r="546">
      <c r="A546" s="160" t="s">
        <v>936</v>
      </c>
      <c r="B546" s="161" t="s">
        <v>93</v>
      </c>
      <c r="C546" s="161" t="s">
        <v>1071</v>
      </c>
      <c r="D546" s="161" t="s">
        <v>937</v>
      </c>
      <c r="E546" s="161" t="s">
        <v>851</v>
      </c>
      <c r="F546" s="162" t="n">
        <v>14428201.2</v>
      </c>
      <c r="G546" s="164" t="str">
        <f aca="false" ca="false" dt2D="false" dtr="false" t="normal">CONCATENATE(C546, D546, E546)</f>
        <v>05029000000000</v>
      </c>
    </row>
    <row ht="38.25" outlineLevel="0" r="547">
      <c r="A547" s="160" t="s">
        <v>1148</v>
      </c>
      <c r="B547" s="161" t="s">
        <v>93</v>
      </c>
      <c r="C547" s="161" t="s">
        <v>1071</v>
      </c>
      <c r="D547" s="161" t="s">
        <v>1149</v>
      </c>
      <c r="E547" s="161" t="s">
        <v>851</v>
      </c>
      <c r="F547" s="162" t="n">
        <v>14428201.2</v>
      </c>
      <c r="G547" s="164" t="str">
        <f aca="false" ca="false" dt2D="false" dtr="false" t="normal">CONCATENATE(C547, D547, E547)</f>
        <v>05029010000000</v>
      </c>
    </row>
    <row ht="38.25" outlineLevel="0" r="548">
      <c r="A548" s="160" t="s">
        <v>1192</v>
      </c>
      <c r="B548" s="161" t="s">
        <v>93</v>
      </c>
      <c r="C548" s="161" t="s">
        <v>1071</v>
      </c>
      <c r="D548" s="161" t="s">
        <v>1193</v>
      </c>
      <c r="E548" s="161" t="s">
        <v>851</v>
      </c>
      <c r="F548" s="162" t="n">
        <v>14428201.2</v>
      </c>
      <c r="G548" s="164" t="str">
        <f aca="false" ca="false" dt2D="false" dtr="false" t="normal">CONCATENATE(C548, D548, E548)</f>
        <v>05029010010110</v>
      </c>
    </row>
    <row ht="25.5" outlineLevel="0" r="549">
      <c r="A549" s="160" t="s">
        <v>872</v>
      </c>
      <c r="B549" s="161" t="s">
        <v>93</v>
      </c>
      <c r="C549" s="161" t="s">
        <v>1071</v>
      </c>
      <c r="D549" s="161" t="s">
        <v>1193</v>
      </c>
      <c r="E549" s="161" t="s">
        <v>873</v>
      </c>
      <c r="F549" s="162" t="n">
        <v>14428201.2</v>
      </c>
      <c r="G549" s="164" t="str">
        <f aca="false" ca="false" dt2D="false" dtr="false" t="normal">CONCATENATE(C549, D549, E549)</f>
        <v>05029010010110200</v>
      </c>
    </row>
    <row ht="25.5" outlineLevel="0" r="550">
      <c r="A550" s="160" t="s">
        <v>874</v>
      </c>
      <c r="B550" s="161" t="s">
        <v>93</v>
      </c>
      <c r="C550" s="161" t="s">
        <v>1071</v>
      </c>
      <c r="D550" s="161" t="s">
        <v>1193</v>
      </c>
      <c r="E550" s="161" t="s">
        <v>875</v>
      </c>
      <c r="F550" s="162" t="n">
        <v>14428201.2</v>
      </c>
      <c r="G550" s="164" t="str">
        <f aca="false" ca="false" dt2D="false" dtr="false" t="normal">CONCATENATE(C550, D550, E550)</f>
        <v>05029010010110240</v>
      </c>
    </row>
    <row outlineLevel="0" r="551">
      <c r="A551" s="160" t="s">
        <v>876</v>
      </c>
      <c r="B551" s="161" t="s">
        <v>93</v>
      </c>
      <c r="C551" s="161" t="s">
        <v>1071</v>
      </c>
      <c r="D551" s="161" t="s">
        <v>1193</v>
      </c>
      <c r="E551" s="161" t="s">
        <v>877</v>
      </c>
      <c r="F551" s="162" t="n">
        <v>14428201.2</v>
      </c>
      <c r="G551" s="164" t="str">
        <f aca="false" ca="false" dt2D="false" dtr="false" t="normal">CONCATENATE(C551, D551, E551)</f>
        <v>05029010010110244</v>
      </c>
    </row>
    <row ht="25.5" outlineLevel="0" r="552">
      <c r="A552" s="160" t="s">
        <v>1194</v>
      </c>
      <c r="B552" s="161" t="s">
        <v>93</v>
      </c>
      <c r="C552" s="161" t="s">
        <v>1195</v>
      </c>
      <c r="D552" s="161" t="s">
        <v>851</v>
      </c>
      <c r="E552" s="161" t="s">
        <v>851</v>
      </c>
      <c r="F552" s="162" t="n">
        <v>9637333.74</v>
      </c>
      <c r="G552" s="164" t="str">
        <f aca="false" ca="false" dt2D="false" dtr="false" t="normal">CONCATENATE(C552, D552, E552)</f>
        <v>0505</v>
      </c>
    </row>
    <row ht="25.5" outlineLevel="0" r="553">
      <c r="A553" s="160" t="s">
        <v>936</v>
      </c>
      <c r="B553" s="161" t="s">
        <v>93</v>
      </c>
      <c r="C553" s="161" t="s">
        <v>1195</v>
      </c>
      <c r="D553" s="161" t="s">
        <v>937</v>
      </c>
      <c r="E553" s="161" t="s">
        <v>851</v>
      </c>
      <c r="F553" s="162" t="n">
        <v>9637333.74</v>
      </c>
      <c r="G553" s="164" t="str">
        <f aca="false" ca="false" dt2D="false" dtr="false" t="normal">CONCATENATE(C553, D553, E553)</f>
        <v>05059000000000</v>
      </c>
    </row>
    <row ht="38.25" outlineLevel="0" r="554">
      <c r="A554" s="160" t="s">
        <v>1196</v>
      </c>
      <c r="B554" s="161" t="s">
        <v>93</v>
      </c>
      <c r="C554" s="161" t="s">
        <v>1195</v>
      </c>
      <c r="D554" s="161" t="s">
        <v>1197</v>
      </c>
      <c r="E554" s="161" t="s">
        <v>851</v>
      </c>
      <c r="F554" s="162" t="n">
        <v>6218961</v>
      </c>
      <c r="G554" s="164" t="str">
        <f aca="false" ca="false" dt2D="false" dtr="false" t="normal">CONCATENATE(C554, D554, E554)</f>
        <v>05059050000000</v>
      </c>
    </row>
    <row ht="63.75" outlineLevel="0" r="555">
      <c r="A555" s="160" t="s">
        <v>1198</v>
      </c>
      <c r="B555" s="161" t="s">
        <v>93</v>
      </c>
      <c r="C555" s="161" t="s">
        <v>1195</v>
      </c>
      <c r="D555" s="161" t="s">
        <v>1199</v>
      </c>
      <c r="E555" s="161" t="s">
        <v>851</v>
      </c>
      <c r="F555" s="162" t="n">
        <v>725268</v>
      </c>
      <c r="G555" s="164" t="str">
        <f aca="false" ca="false" dt2D="false" dtr="false" t="normal">CONCATENATE(C555, D555, E555)</f>
        <v>05059050027242</v>
      </c>
    </row>
    <row ht="51" outlineLevel="0" r="556">
      <c r="A556" s="160" t="s">
        <v>862</v>
      </c>
      <c r="B556" s="161" t="s">
        <v>93</v>
      </c>
      <c r="C556" s="161" t="s">
        <v>1195</v>
      </c>
      <c r="D556" s="161" t="s">
        <v>1199</v>
      </c>
      <c r="E556" s="161" t="s">
        <v>505</v>
      </c>
      <c r="F556" s="162" t="n">
        <v>725268</v>
      </c>
      <c r="G556" s="164" t="str">
        <f aca="false" ca="false" dt2D="false" dtr="false" t="normal">CONCATENATE(C556, D556, E556)</f>
        <v>05059050027242100</v>
      </c>
    </row>
    <row outlineLevel="0" r="557">
      <c r="A557" s="160" t="s">
        <v>981</v>
      </c>
      <c r="B557" s="161" t="s">
        <v>93</v>
      </c>
      <c r="C557" s="161" t="s">
        <v>1195</v>
      </c>
      <c r="D557" s="161" t="s">
        <v>1199</v>
      </c>
      <c r="E557" s="161" t="s">
        <v>483</v>
      </c>
      <c r="F557" s="162" t="n">
        <v>725268</v>
      </c>
      <c r="G557" s="164" t="str">
        <f aca="false" ca="false" dt2D="false" dtr="false" t="normal">CONCATENATE(C557, D557, E557)</f>
        <v>05059050027242110</v>
      </c>
    </row>
    <row outlineLevel="0" r="558">
      <c r="A558" s="160" t="s">
        <v>982</v>
      </c>
      <c r="B558" s="161" t="s">
        <v>93</v>
      </c>
      <c r="C558" s="161" t="s">
        <v>1195</v>
      </c>
      <c r="D558" s="161" t="s">
        <v>1199</v>
      </c>
      <c r="E558" s="161" t="s">
        <v>983</v>
      </c>
      <c r="F558" s="162" t="n">
        <v>557042</v>
      </c>
      <c r="G558" s="164" t="str">
        <f aca="false" ca="false" dt2D="false" dtr="false" t="normal">CONCATENATE(C558, D558, E558)</f>
        <v>05059050027242111</v>
      </c>
    </row>
    <row ht="38.25" outlineLevel="0" r="559">
      <c r="A559" s="160" t="s">
        <v>984</v>
      </c>
      <c r="B559" s="161" t="s">
        <v>93</v>
      </c>
      <c r="C559" s="161" t="s">
        <v>1195</v>
      </c>
      <c r="D559" s="161" t="s">
        <v>1199</v>
      </c>
      <c r="E559" s="161" t="s">
        <v>985</v>
      </c>
      <c r="F559" s="162" t="n">
        <v>168226</v>
      </c>
      <c r="G559" s="164" t="str">
        <f aca="false" ca="false" dt2D="false" dtr="false" t="normal">CONCATENATE(C559, D559, E559)</f>
        <v>05059050027242119</v>
      </c>
    </row>
    <row ht="38.25" outlineLevel="0" r="560">
      <c r="A560" s="160" t="s">
        <v>1196</v>
      </c>
      <c r="B560" s="161" t="s">
        <v>93</v>
      </c>
      <c r="C560" s="161" t="s">
        <v>1195</v>
      </c>
      <c r="D560" s="161" t="s">
        <v>1200</v>
      </c>
      <c r="E560" s="161" t="s">
        <v>851</v>
      </c>
      <c r="F560" s="162" t="n">
        <v>5429210</v>
      </c>
      <c r="G560" s="164" t="str">
        <f aca="false" ca="false" dt2D="false" dtr="false" t="normal">CONCATENATE(C560, D560, E560)</f>
        <v>05059050040000</v>
      </c>
    </row>
    <row ht="51" outlineLevel="0" r="561">
      <c r="A561" s="160" t="s">
        <v>862</v>
      </c>
      <c r="B561" s="161" t="s">
        <v>93</v>
      </c>
      <c r="C561" s="161" t="s">
        <v>1195</v>
      </c>
      <c r="D561" s="161" t="s">
        <v>1200</v>
      </c>
      <c r="E561" s="161" t="s">
        <v>505</v>
      </c>
      <c r="F561" s="162" t="n">
        <v>5003677</v>
      </c>
      <c r="G561" s="164" t="str">
        <f aca="false" ca="false" dt2D="false" dtr="false" t="normal">CONCATENATE(C561, D561, E561)</f>
        <v>05059050040000100</v>
      </c>
    </row>
    <row outlineLevel="0" r="562">
      <c r="A562" s="160" t="s">
        <v>981</v>
      </c>
      <c r="B562" s="161" t="s">
        <v>93</v>
      </c>
      <c r="C562" s="161" t="s">
        <v>1195</v>
      </c>
      <c r="D562" s="161" t="s">
        <v>1200</v>
      </c>
      <c r="E562" s="161" t="s">
        <v>483</v>
      </c>
      <c r="F562" s="162" t="n">
        <v>5003677</v>
      </c>
      <c r="G562" s="164" t="str">
        <f aca="false" ca="false" dt2D="false" dtr="false" t="normal">CONCATENATE(C562, D562, E562)</f>
        <v>05059050040000110</v>
      </c>
    </row>
    <row outlineLevel="0" r="563">
      <c r="A563" s="160" t="s">
        <v>982</v>
      </c>
      <c r="B563" s="161" t="s">
        <v>93</v>
      </c>
      <c r="C563" s="161" t="s">
        <v>1195</v>
      </c>
      <c r="D563" s="161" t="s">
        <v>1200</v>
      </c>
      <c r="E563" s="161" t="s">
        <v>983</v>
      </c>
      <c r="F563" s="162" t="n">
        <v>3781702</v>
      </c>
      <c r="G563" s="164" t="str">
        <f aca="false" ca="false" dt2D="false" dtr="false" t="normal">CONCATENATE(C563, D563, E563)</f>
        <v>05059050040000111</v>
      </c>
    </row>
    <row ht="25.5" outlineLevel="0" r="564">
      <c r="A564" s="160" t="s">
        <v>1201</v>
      </c>
      <c r="B564" s="161" t="s">
        <v>93</v>
      </c>
      <c r="C564" s="161" t="s">
        <v>1195</v>
      </c>
      <c r="D564" s="161" t="s">
        <v>1200</v>
      </c>
      <c r="E564" s="161" t="s">
        <v>1202</v>
      </c>
      <c r="F564" s="162" t="n">
        <v>79901</v>
      </c>
      <c r="G564" s="164" t="str">
        <f aca="false" ca="false" dt2D="false" dtr="false" t="normal">CONCATENATE(C564, D564, E564)</f>
        <v>05059050040000112</v>
      </c>
    </row>
    <row ht="38.25" outlineLevel="0" r="565">
      <c r="A565" s="160" t="s">
        <v>984</v>
      </c>
      <c r="B565" s="161" t="s">
        <v>93</v>
      </c>
      <c r="C565" s="161" t="s">
        <v>1195</v>
      </c>
      <c r="D565" s="161" t="s">
        <v>1200</v>
      </c>
      <c r="E565" s="161" t="s">
        <v>985</v>
      </c>
      <c r="F565" s="162" t="n">
        <v>1142074</v>
      </c>
      <c r="G565" s="164" t="str">
        <f aca="false" ca="false" dt2D="false" dtr="false" t="normal">CONCATENATE(C565, D565, E565)</f>
        <v>05059050040000119</v>
      </c>
    </row>
    <row ht="25.5" outlineLevel="0" r="566">
      <c r="A566" s="160" t="s">
        <v>872</v>
      </c>
      <c r="B566" s="161" t="s">
        <v>93</v>
      </c>
      <c r="C566" s="161" t="s">
        <v>1195</v>
      </c>
      <c r="D566" s="161" t="s">
        <v>1200</v>
      </c>
      <c r="E566" s="161" t="s">
        <v>873</v>
      </c>
      <c r="F566" s="162" t="n">
        <v>375523</v>
      </c>
      <c r="G566" s="164" t="str">
        <f aca="false" ca="false" dt2D="false" dtr="false" t="normal">CONCATENATE(C566, D566, E566)</f>
        <v>05059050040000200</v>
      </c>
    </row>
    <row ht="25.5" outlineLevel="0" r="567">
      <c r="A567" s="160" t="s">
        <v>874</v>
      </c>
      <c r="B567" s="161" t="s">
        <v>93</v>
      </c>
      <c r="C567" s="161" t="s">
        <v>1195</v>
      </c>
      <c r="D567" s="161" t="s">
        <v>1200</v>
      </c>
      <c r="E567" s="161" t="s">
        <v>875</v>
      </c>
      <c r="F567" s="162" t="n">
        <v>375523</v>
      </c>
      <c r="G567" s="164" t="str">
        <f aca="false" ca="false" dt2D="false" dtr="false" t="normal">CONCATENATE(C567, D567, E567)</f>
        <v>05059050040000240</v>
      </c>
    </row>
    <row outlineLevel="0" r="568">
      <c r="A568" s="160" t="s">
        <v>876</v>
      </c>
      <c r="B568" s="161" t="s">
        <v>93</v>
      </c>
      <c r="C568" s="161" t="s">
        <v>1195</v>
      </c>
      <c r="D568" s="161" t="s">
        <v>1200</v>
      </c>
      <c r="E568" s="161" t="s">
        <v>877</v>
      </c>
      <c r="F568" s="162" t="n">
        <v>375523</v>
      </c>
      <c r="G568" s="164" t="str">
        <f aca="false" ca="false" dt2D="false" dtr="false" t="normal">CONCATENATE(C568, D568, E568)</f>
        <v>05059050040000244</v>
      </c>
    </row>
    <row outlineLevel="0" r="569">
      <c r="A569" s="160" t="s">
        <v>910</v>
      </c>
      <c r="B569" s="161" t="s">
        <v>93</v>
      </c>
      <c r="C569" s="161" t="s">
        <v>1195</v>
      </c>
      <c r="D569" s="161" t="s">
        <v>1200</v>
      </c>
      <c r="E569" s="161" t="s">
        <v>911</v>
      </c>
      <c r="F569" s="162" t="n">
        <v>50010</v>
      </c>
      <c r="G569" s="164" t="str">
        <f aca="false" ca="false" dt2D="false" dtr="false" t="normal">CONCATENATE(C569, D569, E569)</f>
        <v>05059050040000800</v>
      </c>
    </row>
    <row outlineLevel="0" r="570">
      <c r="A570" s="160" t="s">
        <v>912</v>
      </c>
      <c r="B570" s="161" t="s">
        <v>93</v>
      </c>
      <c r="C570" s="161" t="s">
        <v>1195</v>
      </c>
      <c r="D570" s="161" t="s">
        <v>1200</v>
      </c>
      <c r="E570" s="161" t="s">
        <v>913</v>
      </c>
      <c r="F570" s="162" t="n">
        <v>50010</v>
      </c>
      <c r="G570" s="164" t="str">
        <f aca="false" ca="false" dt2D="false" dtr="false" t="normal">CONCATENATE(C570, D570, E570)</f>
        <v>05059050040000850</v>
      </c>
    </row>
    <row outlineLevel="0" r="571">
      <c r="A571" s="160" t="s">
        <v>914</v>
      </c>
      <c r="B571" s="161" t="s">
        <v>93</v>
      </c>
      <c r="C571" s="161" t="s">
        <v>1195</v>
      </c>
      <c r="D571" s="161" t="s">
        <v>1200</v>
      </c>
      <c r="E571" s="161" t="s">
        <v>915</v>
      </c>
      <c r="F571" s="162" t="n">
        <v>50010</v>
      </c>
      <c r="G571" s="164" t="str">
        <f aca="false" ca="false" dt2D="false" dtr="false" t="normal">CONCATENATE(C571, D571, E571)</f>
        <v>05059050040000853</v>
      </c>
    </row>
    <row ht="51" outlineLevel="0" r="572">
      <c r="A572" s="160" t="s">
        <v>1203</v>
      </c>
      <c r="B572" s="161" t="s">
        <v>93</v>
      </c>
      <c r="C572" s="161" t="s">
        <v>1195</v>
      </c>
      <c r="D572" s="161" t="s">
        <v>1204</v>
      </c>
      <c r="E572" s="161" t="s">
        <v>851</v>
      </c>
      <c r="F572" s="162" t="n">
        <v>64483</v>
      </c>
      <c r="G572" s="164" t="str">
        <f aca="false" ca="false" dt2D="false" dtr="false" t="normal">CONCATENATE(C572, D572, E572)</f>
        <v>05059050047000</v>
      </c>
    </row>
    <row ht="51" outlineLevel="0" r="573">
      <c r="A573" s="160" t="s">
        <v>862</v>
      </c>
      <c r="B573" s="161" t="s">
        <v>93</v>
      </c>
      <c r="C573" s="161" t="s">
        <v>1195</v>
      </c>
      <c r="D573" s="161" t="s">
        <v>1204</v>
      </c>
      <c r="E573" s="161" t="s">
        <v>505</v>
      </c>
      <c r="F573" s="162" t="n">
        <v>64483</v>
      </c>
      <c r="G573" s="164" t="str">
        <f aca="false" ca="false" dt2D="false" dtr="false" t="normal">CONCATENATE(C573, D573, E573)</f>
        <v>05059050047000100</v>
      </c>
    </row>
    <row outlineLevel="0" r="574">
      <c r="A574" s="160" t="s">
        <v>981</v>
      </c>
      <c r="B574" s="161" t="s">
        <v>93</v>
      </c>
      <c r="C574" s="161" t="s">
        <v>1195</v>
      </c>
      <c r="D574" s="161" t="s">
        <v>1204</v>
      </c>
      <c r="E574" s="161" t="s">
        <v>483</v>
      </c>
      <c r="F574" s="162" t="n">
        <v>64483</v>
      </c>
      <c r="G574" s="164" t="str">
        <f aca="false" ca="false" dt2D="false" dtr="false" t="normal">CONCATENATE(C574, D574, E574)</f>
        <v>05059050047000110</v>
      </c>
    </row>
    <row ht="25.5" outlineLevel="0" r="575">
      <c r="A575" s="160" t="s">
        <v>1201</v>
      </c>
      <c r="B575" s="161" t="s">
        <v>93</v>
      </c>
      <c r="C575" s="161" t="s">
        <v>1195</v>
      </c>
      <c r="D575" s="161" t="s">
        <v>1204</v>
      </c>
      <c r="E575" s="161" t="s">
        <v>1202</v>
      </c>
      <c r="F575" s="162" t="n">
        <v>64483</v>
      </c>
      <c r="G575" s="164" t="str">
        <f aca="false" ca="false" dt2D="false" dtr="false" t="normal">CONCATENATE(C575, D575, E575)</f>
        <v>05059050047000112</v>
      </c>
    </row>
    <row ht="25.5" outlineLevel="0" r="576">
      <c r="A576" s="160" t="s">
        <v>938</v>
      </c>
      <c r="B576" s="161" t="s">
        <v>93</v>
      </c>
      <c r="C576" s="161" t="s">
        <v>1195</v>
      </c>
      <c r="D576" s="161" t="s">
        <v>939</v>
      </c>
      <c r="E576" s="161" t="s">
        <v>851</v>
      </c>
      <c r="F576" s="162" t="n">
        <v>3418372.74</v>
      </c>
      <c r="G576" s="164" t="str">
        <f aca="false" ca="false" dt2D="false" dtr="false" t="normal">CONCATENATE(C576, D576, E576)</f>
        <v>05059090000000</v>
      </c>
    </row>
    <row ht="25.5" outlineLevel="0" r="577">
      <c r="A577" s="160" t="s">
        <v>940</v>
      </c>
      <c r="B577" s="161" t="s">
        <v>93</v>
      </c>
      <c r="C577" s="161" t="s">
        <v>1195</v>
      </c>
      <c r="D577" s="161" t="s">
        <v>941</v>
      </c>
      <c r="E577" s="161" t="s">
        <v>851</v>
      </c>
      <c r="F577" s="162" t="n">
        <v>3418372.74</v>
      </c>
      <c r="G577" s="164" t="str">
        <f aca="false" ca="false" dt2D="false" dtr="false" t="normal">CONCATENATE(C577, D577, E577)</f>
        <v>05059090080010</v>
      </c>
    </row>
    <row outlineLevel="0" r="578">
      <c r="A578" s="160" t="s">
        <v>910</v>
      </c>
      <c r="B578" s="161" t="s">
        <v>93</v>
      </c>
      <c r="C578" s="161" t="s">
        <v>1195</v>
      </c>
      <c r="D578" s="161" t="s">
        <v>941</v>
      </c>
      <c r="E578" s="161" t="s">
        <v>911</v>
      </c>
      <c r="F578" s="162" t="n">
        <v>3418372.74</v>
      </c>
      <c r="G578" s="164" t="str">
        <f aca="false" ca="false" dt2D="false" dtr="false" t="normal">CONCATENATE(C578, D578, E578)</f>
        <v>05059090080010800</v>
      </c>
    </row>
    <row outlineLevel="0" r="579">
      <c r="A579" s="160" t="s">
        <v>942</v>
      </c>
      <c r="B579" s="161" t="s">
        <v>93</v>
      </c>
      <c r="C579" s="161" t="s">
        <v>1195</v>
      </c>
      <c r="D579" s="161" t="s">
        <v>941</v>
      </c>
      <c r="E579" s="161" t="s">
        <v>93</v>
      </c>
      <c r="F579" s="162" t="n">
        <v>3412865.74</v>
      </c>
      <c r="G579" s="164" t="str">
        <f aca="false" ca="false" dt2D="false" dtr="false" t="normal">CONCATENATE(C579, D579, E579)</f>
        <v>05059090080010830</v>
      </c>
    </row>
    <row ht="25.5" outlineLevel="0" r="580">
      <c r="A580" s="160" t="s">
        <v>943</v>
      </c>
      <c r="B580" s="161" t="s">
        <v>93</v>
      </c>
      <c r="C580" s="161" t="s">
        <v>1195</v>
      </c>
      <c r="D580" s="161" t="s">
        <v>941</v>
      </c>
      <c r="E580" s="161" t="s">
        <v>944</v>
      </c>
      <c r="F580" s="162" t="n">
        <v>3412865.74</v>
      </c>
      <c r="G580" s="164" t="str">
        <f aca="false" ca="false" dt2D="false" dtr="false" t="normal">CONCATENATE(C580, D580, E580)</f>
        <v>05059090080010831</v>
      </c>
    </row>
    <row outlineLevel="0" r="581">
      <c r="A581" s="160" t="s">
        <v>912</v>
      </c>
      <c r="B581" s="161" t="s">
        <v>93</v>
      </c>
      <c r="C581" s="161" t="s">
        <v>1195</v>
      </c>
      <c r="D581" s="161" t="s">
        <v>941</v>
      </c>
      <c r="E581" s="161" t="s">
        <v>913</v>
      </c>
      <c r="F581" s="162" t="n">
        <v>5507</v>
      </c>
      <c r="G581" s="164" t="str">
        <f aca="false" ca="false" dt2D="false" dtr="false" t="normal">CONCATENATE(C581, D581, E581)</f>
        <v>05059090080010850</v>
      </c>
    </row>
    <row outlineLevel="0" r="582">
      <c r="A582" s="160" t="s">
        <v>1205</v>
      </c>
      <c r="B582" s="161" t="s">
        <v>93</v>
      </c>
      <c r="C582" s="161" t="s">
        <v>1195</v>
      </c>
      <c r="D582" s="161" t="s">
        <v>941</v>
      </c>
      <c r="E582" s="161" t="s">
        <v>1206</v>
      </c>
      <c r="F582" s="162" t="n">
        <v>5507</v>
      </c>
      <c r="G582" s="164" t="str">
        <f aca="false" ca="false" dt2D="false" dtr="false" t="normal">CONCATENATE(C582, D582, E582)</f>
        <v>05059090080010852</v>
      </c>
    </row>
    <row outlineLevel="0" r="583">
      <c r="A583" s="160" t="s">
        <v>1096</v>
      </c>
      <c r="B583" s="161" t="s">
        <v>93</v>
      </c>
      <c r="C583" s="161" t="s">
        <v>1097</v>
      </c>
      <c r="D583" s="161" t="s">
        <v>851</v>
      </c>
      <c r="E583" s="161" t="s">
        <v>851</v>
      </c>
      <c r="F583" s="162" t="n">
        <v>4050000</v>
      </c>
      <c r="G583" s="164" t="str">
        <f aca="false" ca="false" dt2D="false" dtr="false" t="normal">CONCATENATE(C583, D583, E583)</f>
        <v>0600</v>
      </c>
    </row>
    <row outlineLevel="0" r="584">
      <c r="A584" s="160" t="s">
        <v>1104</v>
      </c>
      <c r="B584" s="161" t="s">
        <v>93</v>
      </c>
      <c r="C584" s="161" t="s">
        <v>1105</v>
      </c>
      <c r="D584" s="161" t="s">
        <v>851</v>
      </c>
      <c r="E584" s="161" t="s">
        <v>851</v>
      </c>
      <c r="F584" s="162" t="n">
        <v>4050000</v>
      </c>
      <c r="G584" s="164" t="str">
        <f aca="false" ca="false" dt2D="false" dtr="false" t="normal">CONCATENATE(C584, D584, E584)</f>
        <v>0605</v>
      </c>
    </row>
    <row ht="25.5" outlineLevel="0" r="585">
      <c r="A585" s="160" t="s">
        <v>1090</v>
      </c>
      <c r="B585" s="161" t="s">
        <v>93</v>
      </c>
      <c r="C585" s="161" t="s">
        <v>1105</v>
      </c>
      <c r="D585" s="161" t="s">
        <v>1091</v>
      </c>
      <c r="E585" s="161" t="s">
        <v>851</v>
      </c>
      <c r="F585" s="162" t="n">
        <v>4050000</v>
      </c>
      <c r="G585" s="164" t="str">
        <f aca="false" ca="false" dt2D="false" dtr="false" t="normal">CONCATENATE(C585, D585, E585)</f>
        <v>06050200000000</v>
      </c>
    </row>
    <row ht="25.5" outlineLevel="0" r="586">
      <c r="A586" s="160" t="s">
        <v>1092</v>
      </c>
      <c r="B586" s="161" t="s">
        <v>93</v>
      </c>
      <c r="C586" s="161" t="s">
        <v>1105</v>
      </c>
      <c r="D586" s="161" t="s">
        <v>1093</v>
      </c>
      <c r="E586" s="161" t="s">
        <v>851</v>
      </c>
      <c r="F586" s="162" t="n">
        <v>4050000</v>
      </c>
      <c r="G586" s="164" t="str">
        <f aca="false" ca="false" dt2D="false" dtr="false" t="normal">CONCATENATE(C586, D586, E586)</f>
        <v>06050210000000</v>
      </c>
    </row>
    <row ht="76.5" outlineLevel="0" r="587">
      <c r="A587" s="160" t="s">
        <v>1207</v>
      </c>
      <c r="B587" s="161" t="s">
        <v>93</v>
      </c>
      <c r="C587" s="161" t="s">
        <v>1105</v>
      </c>
      <c r="D587" s="161" t="s">
        <v>1208</v>
      </c>
      <c r="E587" s="161" t="s">
        <v>851</v>
      </c>
      <c r="F587" s="162" t="n">
        <v>3923630.5</v>
      </c>
      <c r="G587" s="164" t="str">
        <f aca="false" ca="false" dt2D="false" dtr="false" t="normal">CONCATENATE(C587, D587, E587)</f>
        <v>060502100S4630</v>
      </c>
    </row>
    <row ht="25.5" outlineLevel="0" r="588">
      <c r="A588" s="160" t="s">
        <v>872</v>
      </c>
      <c r="B588" s="161" t="s">
        <v>93</v>
      </c>
      <c r="C588" s="161" t="s">
        <v>1105</v>
      </c>
      <c r="D588" s="161" t="s">
        <v>1208</v>
      </c>
      <c r="E588" s="161" t="s">
        <v>873</v>
      </c>
      <c r="F588" s="162" t="n">
        <v>3923630.5</v>
      </c>
      <c r="G588" s="164" t="str">
        <f aca="false" ca="false" dt2D="false" dtr="false" t="normal">CONCATENATE(C588, D588, E588)</f>
        <v>060502100S4630200</v>
      </c>
    </row>
    <row ht="25.5" outlineLevel="0" r="589">
      <c r="A589" s="160" t="s">
        <v>874</v>
      </c>
      <c r="B589" s="161" t="s">
        <v>93</v>
      </c>
      <c r="C589" s="161" t="s">
        <v>1105</v>
      </c>
      <c r="D589" s="161" t="s">
        <v>1208</v>
      </c>
      <c r="E589" s="161" t="s">
        <v>875</v>
      </c>
      <c r="F589" s="162" t="n">
        <v>3923630.5</v>
      </c>
      <c r="G589" s="164" t="str">
        <f aca="false" ca="false" dt2D="false" dtr="false" t="normal">CONCATENATE(C589, D589, E589)</f>
        <v>060502100S4630240</v>
      </c>
    </row>
    <row outlineLevel="0" r="590">
      <c r="A590" s="160" t="s">
        <v>876</v>
      </c>
      <c r="B590" s="161" t="s">
        <v>93</v>
      </c>
      <c r="C590" s="161" t="s">
        <v>1105</v>
      </c>
      <c r="D590" s="161" t="s">
        <v>1208</v>
      </c>
      <c r="E590" s="161" t="s">
        <v>877</v>
      </c>
      <c r="F590" s="162" t="n">
        <v>3923630.5</v>
      </c>
      <c r="G590" s="164" t="str">
        <f aca="false" ca="false" dt2D="false" dtr="false" t="normal">CONCATENATE(C590, D590, E590)</f>
        <v>060502100S4630244</v>
      </c>
    </row>
    <row ht="63.75" outlineLevel="0" r="591">
      <c r="A591" s="160" t="s">
        <v>1209</v>
      </c>
      <c r="B591" s="161" t="s">
        <v>93</v>
      </c>
      <c r="C591" s="161" t="s">
        <v>1105</v>
      </c>
      <c r="D591" s="161" t="s">
        <v>1210</v>
      </c>
      <c r="E591" s="161" t="s">
        <v>851</v>
      </c>
      <c r="F591" s="162" t="n">
        <v>126369.5</v>
      </c>
      <c r="G591" s="164" t="str">
        <f aca="false" ca="false" dt2D="false" dtr="false" t="normal">CONCATENATE(C591, D591, E591)</f>
        <v>060502100S4940</v>
      </c>
    </row>
    <row ht="25.5" outlineLevel="0" r="592">
      <c r="A592" s="160" t="s">
        <v>872</v>
      </c>
      <c r="B592" s="161" t="s">
        <v>93</v>
      </c>
      <c r="C592" s="161" t="s">
        <v>1105</v>
      </c>
      <c r="D592" s="161" t="s">
        <v>1210</v>
      </c>
      <c r="E592" s="161" t="s">
        <v>873</v>
      </c>
      <c r="F592" s="162" t="n">
        <v>126369.5</v>
      </c>
      <c r="G592" s="164" t="str">
        <f aca="false" ca="false" dt2D="false" dtr="false" t="normal">CONCATENATE(C592, D592, E592)</f>
        <v>060502100S4940200</v>
      </c>
    </row>
    <row ht="25.5" outlineLevel="0" r="593">
      <c r="A593" s="160" t="s">
        <v>874</v>
      </c>
      <c r="B593" s="161" t="s">
        <v>93</v>
      </c>
      <c r="C593" s="161" t="s">
        <v>1105</v>
      </c>
      <c r="D593" s="161" t="s">
        <v>1210</v>
      </c>
      <c r="E593" s="161" t="s">
        <v>875</v>
      </c>
      <c r="F593" s="162" t="n">
        <v>126369.5</v>
      </c>
      <c r="G593" s="164" t="str">
        <f aca="false" ca="false" dt2D="false" dtr="false" t="normal">CONCATENATE(C593, D593, E593)</f>
        <v>060502100S4940240</v>
      </c>
    </row>
    <row outlineLevel="0" r="594">
      <c r="A594" s="160" t="s">
        <v>876</v>
      </c>
      <c r="B594" s="161" t="s">
        <v>93</v>
      </c>
      <c r="C594" s="161" t="s">
        <v>1105</v>
      </c>
      <c r="D594" s="161" t="s">
        <v>1210</v>
      </c>
      <c r="E594" s="161" t="s">
        <v>877</v>
      </c>
      <c r="F594" s="162" t="n">
        <v>126369.5</v>
      </c>
      <c r="G594" s="164" t="str">
        <f aca="false" ca="false" dt2D="false" dtr="false" t="normal">CONCATENATE(C594, D594, E594)</f>
        <v>060502100S4940244</v>
      </c>
    </row>
    <row outlineLevel="0" r="595">
      <c r="A595" s="160" t="s">
        <v>1211</v>
      </c>
      <c r="B595" s="161" t="s">
        <v>93</v>
      </c>
      <c r="C595" s="161" t="s">
        <v>1212</v>
      </c>
      <c r="D595" s="161" t="s">
        <v>851</v>
      </c>
      <c r="E595" s="161" t="s">
        <v>851</v>
      </c>
      <c r="F595" s="162" t="n">
        <v>5154560</v>
      </c>
      <c r="G595" s="164" t="str">
        <f aca="false" ca="false" dt2D="false" dtr="false" t="normal">CONCATENATE(C595, D595, E595)</f>
        <v>0700</v>
      </c>
    </row>
    <row outlineLevel="0" r="596">
      <c r="A596" s="160" t="s">
        <v>1213</v>
      </c>
      <c r="B596" s="161" t="s">
        <v>93</v>
      </c>
      <c r="C596" s="161" t="s">
        <v>1214</v>
      </c>
      <c r="D596" s="161" t="s">
        <v>851</v>
      </c>
      <c r="E596" s="161" t="s">
        <v>851</v>
      </c>
      <c r="F596" s="162" t="n">
        <v>3000</v>
      </c>
      <c r="G596" s="164" t="str">
        <f aca="false" ca="false" dt2D="false" dtr="false" t="normal">CONCATENATE(C596, D596, E596)</f>
        <v>0701</v>
      </c>
    </row>
    <row ht="25.5" outlineLevel="0" r="597">
      <c r="A597" s="160" t="s">
        <v>1137</v>
      </c>
      <c r="B597" s="161" t="s">
        <v>93</v>
      </c>
      <c r="C597" s="161" t="s">
        <v>1214</v>
      </c>
      <c r="D597" s="161" t="s">
        <v>1138</v>
      </c>
      <c r="E597" s="161" t="s">
        <v>851</v>
      </c>
      <c r="F597" s="162" t="n">
        <v>3000</v>
      </c>
      <c r="G597" s="164" t="str">
        <f aca="false" ca="false" dt2D="false" dtr="false" t="normal">CONCATENATE(C597, D597, E597)</f>
        <v>07010100000000</v>
      </c>
    </row>
    <row ht="25.5" outlineLevel="0" r="598">
      <c r="A598" s="160" t="s">
        <v>1215</v>
      </c>
      <c r="B598" s="161" t="s">
        <v>93</v>
      </c>
      <c r="C598" s="161" t="s">
        <v>1214</v>
      </c>
      <c r="D598" s="161" t="s">
        <v>1216</v>
      </c>
      <c r="E598" s="161" t="s">
        <v>851</v>
      </c>
      <c r="F598" s="162" t="n">
        <v>3000</v>
      </c>
      <c r="G598" s="164" t="str">
        <f aca="false" ca="false" dt2D="false" dtr="false" t="normal">CONCATENATE(C598, D598, E598)</f>
        <v>07010110000000</v>
      </c>
    </row>
    <row ht="63.75" outlineLevel="0" r="599">
      <c r="A599" s="160" t="s">
        <v>1217</v>
      </c>
      <c r="B599" s="161" t="s">
        <v>93</v>
      </c>
      <c r="C599" s="161" t="s">
        <v>1214</v>
      </c>
      <c r="D599" s="161" t="s">
        <v>1218</v>
      </c>
      <c r="E599" s="161" t="s">
        <v>851</v>
      </c>
      <c r="F599" s="162" t="n">
        <v>3000</v>
      </c>
      <c r="G599" s="164" t="str">
        <f aca="false" ca="false" dt2D="false" dtr="false" t="normal">CONCATENATE(C599, D599, E599)</f>
        <v>07010110080010</v>
      </c>
    </row>
    <row outlineLevel="0" r="600">
      <c r="A600" s="160" t="s">
        <v>910</v>
      </c>
      <c r="B600" s="161" t="s">
        <v>93</v>
      </c>
      <c r="C600" s="161" t="s">
        <v>1214</v>
      </c>
      <c r="D600" s="161" t="s">
        <v>1218</v>
      </c>
      <c r="E600" s="161" t="s">
        <v>911</v>
      </c>
      <c r="F600" s="162" t="n">
        <v>3000</v>
      </c>
      <c r="G600" s="164" t="str">
        <f aca="false" ca="false" dt2D="false" dtr="false" t="normal">CONCATENATE(C600, D600, E600)</f>
        <v>07010110080010800</v>
      </c>
    </row>
    <row outlineLevel="0" r="601">
      <c r="A601" s="160" t="s">
        <v>912</v>
      </c>
      <c r="B601" s="161" t="s">
        <v>93</v>
      </c>
      <c r="C601" s="161" t="s">
        <v>1214</v>
      </c>
      <c r="D601" s="161" t="s">
        <v>1218</v>
      </c>
      <c r="E601" s="161" t="s">
        <v>913</v>
      </c>
      <c r="F601" s="162" t="n">
        <v>3000</v>
      </c>
      <c r="G601" s="164" t="str">
        <f aca="false" ca="false" dt2D="false" dtr="false" t="normal">CONCATENATE(C601, D601, E601)</f>
        <v>07010110080010850</v>
      </c>
    </row>
    <row outlineLevel="0" r="602">
      <c r="A602" s="160" t="s">
        <v>1205</v>
      </c>
      <c r="B602" s="161" t="s">
        <v>93</v>
      </c>
      <c r="C602" s="161" t="s">
        <v>1214</v>
      </c>
      <c r="D602" s="161" t="s">
        <v>1218</v>
      </c>
      <c r="E602" s="161" t="s">
        <v>1206</v>
      </c>
      <c r="F602" s="162" t="n">
        <v>3000</v>
      </c>
      <c r="G602" s="164" t="str">
        <f aca="false" ca="false" dt2D="false" dtr="false" t="normal">CONCATENATE(C602, D602, E602)</f>
        <v>07010110080010852</v>
      </c>
    </row>
    <row outlineLevel="0" r="603">
      <c r="A603" s="160" t="s">
        <v>1219</v>
      </c>
      <c r="B603" s="161" t="s">
        <v>93</v>
      </c>
      <c r="C603" s="161" t="s">
        <v>1220</v>
      </c>
      <c r="D603" s="161" t="s">
        <v>851</v>
      </c>
      <c r="E603" s="161" t="s">
        <v>851</v>
      </c>
      <c r="F603" s="162" t="n">
        <v>5151560</v>
      </c>
      <c r="G603" s="164" t="str">
        <f aca="false" ca="false" dt2D="false" dtr="false" t="normal">CONCATENATE(C603, D603, E603)</f>
        <v>0707</v>
      </c>
    </row>
    <row ht="25.5" outlineLevel="0" r="604">
      <c r="A604" s="160" t="s">
        <v>1137</v>
      </c>
      <c r="B604" s="161" t="s">
        <v>93</v>
      </c>
      <c r="C604" s="161" t="s">
        <v>1220</v>
      </c>
      <c r="D604" s="161" t="s">
        <v>1138</v>
      </c>
      <c r="E604" s="161" t="s">
        <v>851</v>
      </c>
      <c r="F604" s="162" t="n">
        <v>5151560</v>
      </c>
      <c r="G604" s="164" t="str">
        <f aca="false" ca="false" dt2D="false" dtr="false" t="normal">CONCATENATE(C604, D604, E604)</f>
        <v>07070100000000</v>
      </c>
    </row>
    <row ht="25.5" outlineLevel="0" r="605">
      <c r="A605" s="160" t="s">
        <v>1215</v>
      </c>
      <c r="B605" s="161" t="s">
        <v>93</v>
      </c>
      <c r="C605" s="161" t="s">
        <v>1220</v>
      </c>
      <c r="D605" s="161" t="s">
        <v>1216</v>
      </c>
      <c r="E605" s="161" t="s">
        <v>851</v>
      </c>
      <c r="F605" s="162" t="n">
        <v>5151560</v>
      </c>
      <c r="G605" s="164" t="str">
        <f aca="false" ca="false" dt2D="false" dtr="false" t="normal">CONCATENATE(C605, D605, E605)</f>
        <v>07070110000000</v>
      </c>
    </row>
    <row ht="76.5" outlineLevel="0" r="606">
      <c r="A606" s="160" t="s">
        <v>1221</v>
      </c>
      <c r="B606" s="161" t="s">
        <v>93</v>
      </c>
      <c r="C606" s="161" t="s">
        <v>1220</v>
      </c>
      <c r="D606" s="161" t="s">
        <v>1222</v>
      </c>
      <c r="E606" s="161" t="s">
        <v>851</v>
      </c>
      <c r="F606" s="162" t="n">
        <v>5151560</v>
      </c>
      <c r="G606" s="164" t="str">
        <f aca="false" ca="false" dt2D="false" dtr="false" t="normal">CONCATENATE(C606, D606, E606)</f>
        <v>070701100S5530</v>
      </c>
    </row>
    <row ht="25.5" outlineLevel="0" r="607">
      <c r="A607" s="160" t="s">
        <v>872</v>
      </c>
      <c r="B607" s="161" t="s">
        <v>93</v>
      </c>
      <c r="C607" s="161" t="s">
        <v>1220</v>
      </c>
      <c r="D607" s="161" t="s">
        <v>1222</v>
      </c>
      <c r="E607" s="161" t="s">
        <v>873</v>
      </c>
      <c r="F607" s="162" t="n">
        <v>5151560</v>
      </c>
      <c r="G607" s="164" t="str">
        <f aca="false" ca="false" dt2D="false" dtr="false" t="normal">CONCATENATE(C607, D607, E607)</f>
        <v>070701100S5530200</v>
      </c>
    </row>
    <row ht="25.5" outlineLevel="0" r="608">
      <c r="A608" s="160" t="s">
        <v>874</v>
      </c>
      <c r="B608" s="161" t="s">
        <v>93</v>
      </c>
      <c r="C608" s="161" t="s">
        <v>1220</v>
      </c>
      <c r="D608" s="161" t="s">
        <v>1222</v>
      </c>
      <c r="E608" s="161" t="s">
        <v>875</v>
      </c>
      <c r="F608" s="162" t="n">
        <v>5151560</v>
      </c>
      <c r="G608" s="164" t="str">
        <f aca="false" ca="false" dt2D="false" dtr="false" t="normal">CONCATENATE(C608, D608, E608)</f>
        <v>070701100S5530240</v>
      </c>
    </row>
    <row outlineLevel="0" r="609">
      <c r="A609" s="160" t="s">
        <v>876</v>
      </c>
      <c r="B609" s="161" t="s">
        <v>93</v>
      </c>
      <c r="C609" s="161" t="s">
        <v>1220</v>
      </c>
      <c r="D609" s="161" t="s">
        <v>1222</v>
      </c>
      <c r="E609" s="161" t="s">
        <v>877</v>
      </c>
      <c r="F609" s="162" t="n">
        <v>5151560</v>
      </c>
      <c r="G609" s="164" t="str">
        <f aca="false" ca="false" dt2D="false" dtr="false" t="normal">CONCATENATE(C609, D609, E609)</f>
        <v>070701100S5530244</v>
      </c>
    </row>
    <row outlineLevel="0" r="610">
      <c r="A610" s="160" t="s">
        <v>1110</v>
      </c>
      <c r="B610" s="161" t="s">
        <v>93</v>
      </c>
      <c r="C610" s="161" t="s">
        <v>1111</v>
      </c>
      <c r="D610" s="161" t="s">
        <v>851</v>
      </c>
      <c r="E610" s="161" t="s">
        <v>851</v>
      </c>
      <c r="F610" s="162" t="n">
        <v>25782525.23</v>
      </c>
      <c r="G610" s="164" t="str">
        <f aca="false" ca="false" dt2D="false" dtr="false" t="normal">CONCATENATE(C610, D610, E610)</f>
        <v>0800</v>
      </c>
    </row>
    <row outlineLevel="0" r="611">
      <c r="A611" s="160" t="s">
        <v>1112</v>
      </c>
      <c r="B611" s="161" t="s">
        <v>93</v>
      </c>
      <c r="C611" s="161" t="s">
        <v>1113</v>
      </c>
      <c r="D611" s="161" t="s">
        <v>851</v>
      </c>
      <c r="E611" s="161" t="s">
        <v>851</v>
      </c>
      <c r="F611" s="162" t="n">
        <v>25782525.23</v>
      </c>
      <c r="G611" s="164" t="str">
        <f aca="false" ca="false" dt2D="false" dtr="false" t="normal">CONCATENATE(C611, D611, E611)</f>
        <v>0801</v>
      </c>
    </row>
    <row ht="25.5" outlineLevel="0" r="612">
      <c r="A612" s="160" t="s">
        <v>1223</v>
      </c>
      <c r="B612" s="161" t="s">
        <v>93</v>
      </c>
      <c r="C612" s="161" t="s">
        <v>1113</v>
      </c>
      <c r="D612" s="161" t="s">
        <v>1224</v>
      </c>
      <c r="E612" s="161" t="s">
        <v>851</v>
      </c>
      <c r="F612" s="162" t="n">
        <v>25782525.23</v>
      </c>
      <c r="G612" s="164" t="str">
        <f aca="false" ca="false" dt2D="false" dtr="false" t="normal">CONCATENATE(C612, D612, E612)</f>
        <v>08010500000000</v>
      </c>
    </row>
    <row ht="25.5" outlineLevel="0" r="613">
      <c r="A613" s="160" t="s">
        <v>1225</v>
      </c>
      <c r="B613" s="161" t="s">
        <v>93</v>
      </c>
      <c r="C613" s="161" t="s">
        <v>1113</v>
      </c>
      <c r="D613" s="161" t="s">
        <v>1226</v>
      </c>
      <c r="E613" s="161" t="s">
        <v>851</v>
      </c>
      <c r="F613" s="162" t="n">
        <v>25782525.23</v>
      </c>
      <c r="G613" s="164" t="str">
        <f aca="false" ca="false" dt2D="false" dtr="false" t="normal">CONCATENATE(C613, D613, E613)</f>
        <v>08010530000000</v>
      </c>
    </row>
    <row ht="51" outlineLevel="0" r="614">
      <c r="A614" s="160" t="s">
        <v>1227</v>
      </c>
      <c r="B614" s="161" t="s">
        <v>93</v>
      </c>
      <c r="C614" s="161" t="s">
        <v>1113</v>
      </c>
      <c r="D614" s="161" t="s">
        <v>1228</v>
      </c>
      <c r="E614" s="161" t="s">
        <v>851</v>
      </c>
      <c r="F614" s="162" t="n">
        <v>1875685.23</v>
      </c>
      <c r="G614" s="164" t="str">
        <f aca="false" ca="false" dt2D="false" dtr="false" t="normal">CONCATENATE(C614, D614, E614)</f>
        <v>08010530080040</v>
      </c>
    </row>
    <row ht="25.5" outlineLevel="0" r="615">
      <c r="A615" s="160" t="s">
        <v>872</v>
      </c>
      <c r="B615" s="161" t="s">
        <v>93</v>
      </c>
      <c r="C615" s="161" t="s">
        <v>1113</v>
      </c>
      <c r="D615" s="161" t="s">
        <v>1228</v>
      </c>
      <c r="E615" s="161" t="s">
        <v>873</v>
      </c>
      <c r="F615" s="162" t="n">
        <v>1875685.23</v>
      </c>
      <c r="G615" s="164" t="str">
        <f aca="false" ca="false" dt2D="false" dtr="false" t="normal">CONCATENATE(C615, D615, E615)</f>
        <v>08010530080040200</v>
      </c>
    </row>
    <row ht="25.5" outlineLevel="0" r="616">
      <c r="A616" s="160" t="s">
        <v>874</v>
      </c>
      <c r="B616" s="161" t="s">
        <v>93</v>
      </c>
      <c r="C616" s="161" t="s">
        <v>1113</v>
      </c>
      <c r="D616" s="161" t="s">
        <v>1228</v>
      </c>
      <c r="E616" s="161" t="s">
        <v>875</v>
      </c>
      <c r="F616" s="162" t="n">
        <v>1875685.23</v>
      </c>
      <c r="G616" s="164" t="str">
        <f aca="false" ca="false" dt2D="false" dtr="false" t="normal">CONCATENATE(C616, D616, E616)</f>
        <v>08010530080040240</v>
      </c>
    </row>
    <row ht="25.5" outlineLevel="0" r="617">
      <c r="A617" s="160" t="s">
        <v>1174</v>
      </c>
      <c r="B617" s="161" t="s">
        <v>93</v>
      </c>
      <c r="C617" s="161" t="s">
        <v>1113</v>
      </c>
      <c r="D617" s="161" t="s">
        <v>1228</v>
      </c>
      <c r="E617" s="161" t="s">
        <v>1175</v>
      </c>
      <c r="F617" s="162" t="n">
        <v>1875685.23</v>
      </c>
      <c r="G617" s="164" t="str">
        <f aca="false" ca="false" dt2D="false" dtr="false" t="normal">CONCATENATE(C617, D617, E617)</f>
        <v>08010530080040243</v>
      </c>
    </row>
    <row ht="63.75" outlineLevel="0" r="618">
      <c r="A618" s="160" t="s">
        <v>1229</v>
      </c>
      <c r="B618" s="161" t="s">
        <v>93</v>
      </c>
      <c r="C618" s="161" t="s">
        <v>1113</v>
      </c>
      <c r="D618" s="161" t="s">
        <v>1230</v>
      </c>
      <c r="E618" s="161" t="s">
        <v>851</v>
      </c>
      <c r="F618" s="162" t="n">
        <v>23906840</v>
      </c>
      <c r="G618" s="164" t="str">
        <f aca="false" ca="false" dt2D="false" dtr="false" t="normal">CONCATENATE(C618, D618, E618)</f>
        <v>0801053A174840</v>
      </c>
    </row>
    <row ht="25.5" outlineLevel="0" r="619">
      <c r="A619" s="160" t="s">
        <v>872</v>
      </c>
      <c r="B619" s="161" t="s">
        <v>93</v>
      </c>
      <c r="C619" s="161" t="s">
        <v>1113</v>
      </c>
      <c r="D619" s="161" t="s">
        <v>1230</v>
      </c>
      <c r="E619" s="161" t="s">
        <v>873</v>
      </c>
      <c r="F619" s="162" t="n">
        <v>20236840</v>
      </c>
      <c r="G619" s="164" t="str">
        <f aca="false" ca="false" dt2D="false" dtr="false" t="normal">CONCATENATE(C619, D619, E619)</f>
        <v>0801053A174840200</v>
      </c>
    </row>
    <row ht="25.5" outlineLevel="0" r="620">
      <c r="A620" s="160" t="s">
        <v>874</v>
      </c>
      <c r="B620" s="161" t="s">
        <v>93</v>
      </c>
      <c r="C620" s="161" t="s">
        <v>1113</v>
      </c>
      <c r="D620" s="161" t="s">
        <v>1230</v>
      </c>
      <c r="E620" s="161" t="s">
        <v>875</v>
      </c>
      <c r="F620" s="162" t="n">
        <v>20236840</v>
      </c>
      <c r="G620" s="164" t="str">
        <f aca="false" ca="false" dt2D="false" dtr="false" t="normal">CONCATENATE(C620, D620, E620)</f>
        <v>0801053A174840240</v>
      </c>
    </row>
    <row ht="25.5" outlineLevel="0" r="621">
      <c r="A621" s="160" t="s">
        <v>1174</v>
      </c>
      <c r="B621" s="161" t="s">
        <v>93</v>
      </c>
      <c r="C621" s="161" t="s">
        <v>1113</v>
      </c>
      <c r="D621" s="161" t="s">
        <v>1230</v>
      </c>
      <c r="E621" s="161" t="s">
        <v>1175</v>
      </c>
      <c r="F621" s="162" t="n">
        <v>20236840</v>
      </c>
      <c r="G621" s="164" t="str">
        <f aca="false" ca="false" dt2D="false" dtr="false" t="normal">CONCATENATE(C621, D621, E621)</f>
        <v>0801053A174840243</v>
      </c>
    </row>
    <row ht="25.5" outlineLevel="0" r="622">
      <c r="A622" s="160" t="s">
        <v>1143</v>
      </c>
      <c r="B622" s="161" t="s">
        <v>93</v>
      </c>
      <c r="C622" s="161" t="s">
        <v>1113</v>
      </c>
      <c r="D622" s="161" t="s">
        <v>1230</v>
      </c>
      <c r="E622" s="161" t="s">
        <v>1144</v>
      </c>
      <c r="F622" s="162" t="n">
        <v>3670000</v>
      </c>
      <c r="G622" s="164" t="str">
        <f aca="false" ca="false" dt2D="false" dtr="false" t="normal">CONCATENATE(C622, D622, E622)</f>
        <v>0801053A174840400</v>
      </c>
    </row>
    <row outlineLevel="0" r="623">
      <c r="A623" s="160" t="s">
        <v>1145</v>
      </c>
      <c r="B623" s="161" t="s">
        <v>93</v>
      </c>
      <c r="C623" s="161" t="s">
        <v>1113</v>
      </c>
      <c r="D623" s="161" t="s">
        <v>1230</v>
      </c>
      <c r="E623" s="161" t="s">
        <v>619</v>
      </c>
      <c r="F623" s="162" t="n">
        <v>3670000</v>
      </c>
      <c r="G623" s="164" t="str">
        <f aca="false" ca="false" dt2D="false" dtr="false" t="normal">CONCATENATE(C623, D623, E623)</f>
        <v>0801053A174840410</v>
      </c>
    </row>
    <row ht="38.25" outlineLevel="0" r="624">
      <c r="A624" s="160" t="s">
        <v>1180</v>
      </c>
      <c r="B624" s="161" t="s">
        <v>93</v>
      </c>
      <c r="C624" s="161" t="s">
        <v>1113</v>
      </c>
      <c r="D624" s="161" t="s">
        <v>1230</v>
      </c>
      <c r="E624" s="161" t="s">
        <v>1181</v>
      </c>
      <c r="F624" s="162" t="n">
        <v>3670000</v>
      </c>
      <c r="G624" s="164" t="str">
        <f aca="false" ca="false" dt2D="false" dtr="false" t="normal">CONCATENATE(C624, D624, E624)</f>
        <v>0801053A174840414</v>
      </c>
    </row>
    <row outlineLevel="0" r="625">
      <c r="A625" s="160" t="s">
        <v>1231</v>
      </c>
      <c r="B625" s="161" t="s">
        <v>93</v>
      </c>
      <c r="C625" s="161" t="s">
        <v>1232</v>
      </c>
      <c r="D625" s="161" t="s">
        <v>851</v>
      </c>
      <c r="E625" s="161" t="s">
        <v>851</v>
      </c>
      <c r="F625" s="162" t="n">
        <v>9544635</v>
      </c>
      <c r="G625" s="164" t="str">
        <f aca="false" ca="false" dt2D="false" dtr="false" t="normal">CONCATENATE(C625, D625, E625)</f>
        <v>1100</v>
      </c>
    </row>
    <row outlineLevel="0" r="626">
      <c r="A626" s="160" t="s">
        <v>1233</v>
      </c>
      <c r="B626" s="161" t="s">
        <v>93</v>
      </c>
      <c r="C626" s="161" t="s">
        <v>1234</v>
      </c>
      <c r="D626" s="161" t="s">
        <v>851</v>
      </c>
      <c r="E626" s="161" t="s">
        <v>851</v>
      </c>
      <c r="F626" s="162" t="n">
        <v>9544635</v>
      </c>
      <c r="G626" s="164" t="str">
        <f aca="false" ca="false" dt2D="false" dtr="false" t="normal">CONCATENATE(C626, D626, E626)</f>
        <v>1102</v>
      </c>
    </row>
    <row ht="25.5" outlineLevel="0" r="627">
      <c r="A627" s="160" t="s">
        <v>1235</v>
      </c>
      <c r="B627" s="161" t="s">
        <v>93</v>
      </c>
      <c r="C627" s="161" t="s">
        <v>1234</v>
      </c>
      <c r="D627" s="161" t="s">
        <v>1236</v>
      </c>
      <c r="E627" s="161" t="s">
        <v>851</v>
      </c>
      <c r="F627" s="162" t="n">
        <v>9544635</v>
      </c>
      <c r="G627" s="164" t="str">
        <f aca="false" ca="false" dt2D="false" dtr="false" t="normal">CONCATENATE(C627, D627, E627)</f>
        <v>11020700000000</v>
      </c>
    </row>
    <row ht="25.5" outlineLevel="0" r="628">
      <c r="A628" s="160" t="s">
        <v>1237</v>
      </c>
      <c r="B628" s="161" t="s">
        <v>93</v>
      </c>
      <c r="C628" s="161" t="s">
        <v>1234</v>
      </c>
      <c r="D628" s="161" t="s">
        <v>1238</v>
      </c>
      <c r="E628" s="161" t="s">
        <v>851</v>
      </c>
      <c r="F628" s="162" t="n">
        <v>9544635</v>
      </c>
      <c r="G628" s="164" t="str">
        <f aca="false" ca="false" dt2D="false" dtr="false" t="normal">CONCATENATE(C628, D628, E628)</f>
        <v>11020710000000</v>
      </c>
    </row>
    <row ht="102" outlineLevel="0" r="629">
      <c r="A629" s="160" t="s">
        <v>1239</v>
      </c>
      <c r="B629" s="161" t="s">
        <v>93</v>
      </c>
      <c r="C629" s="161" t="s">
        <v>1234</v>
      </c>
      <c r="D629" s="161" t="s">
        <v>1240</v>
      </c>
      <c r="E629" s="161" t="s">
        <v>851</v>
      </c>
      <c r="F629" s="162" t="n">
        <v>5504135</v>
      </c>
      <c r="G629" s="164" t="str">
        <f aca="false" ca="false" dt2D="false" dtr="false" t="normal">CONCATENATE(C629, D629, E629)</f>
        <v>110207100S4370</v>
      </c>
    </row>
    <row ht="25.5" outlineLevel="0" r="630">
      <c r="A630" s="160" t="s">
        <v>872</v>
      </c>
      <c r="B630" s="161" t="s">
        <v>93</v>
      </c>
      <c r="C630" s="161" t="s">
        <v>1234</v>
      </c>
      <c r="D630" s="161" t="s">
        <v>1240</v>
      </c>
      <c r="E630" s="161" t="s">
        <v>873</v>
      </c>
      <c r="F630" s="162" t="n">
        <v>5504135</v>
      </c>
      <c r="G630" s="164" t="str">
        <f aca="false" ca="false" dt2D="false" dtr="false" t="normal">CONCATENATE(C630, D630, E630)</f>
        <v>110207100S4370200</v>
      </c>
    </row>
    <row ht="25.5" outlineLevel="0" r="631">
      <c r="A631" s="160" t="s">
        <v>874</v>
      </c>
      <c r="B631" s="161" t="s">
        <v>93</v>
      </c>
      <c r="C631" s="161" t="s">
        <v>1234</v>
      </c>
      <c r="D631" s="161" t="s">
        <v>1240</v>
      </c>
      <c r="E631" s="161" t="s">
        <v>875</v>
      </c>
      <c r="F631" s="162" t="n">
        <v>5504135</v>
      </c>
      <c r="G631" s="164" t="str">
        <f aca="false" ca="false" dt2D="false" dtr="false" t="normal">CONCATENATE(C631, D631, E631)</f>
        <v>110207100S4370240</v>
      </c>
    </row>
    <row ht="25.5" outlineLevel="0" r="632">
      <c r="A632" s="160" t="s">
        <v>1174</v>
      </c>
      <c r="B632" s="161" t="s">
        <v>93</v>
      </c>
      <c r="C632" s="161" t="s">
        <v>1234</v>
      </c>
      <c r="D632" s="161" t="s">
        <v>1240</v>
      </c>
      <c r="E632" s="161" t="s">
        <v>1175</v>
      </c>
      <c r="F632" s="162" t="n">
        <v>5504135</v>
      </c>
      <c r="G632" s="164" t="str">
        <f aca="false" ca="false" dt2D="false" dtr="false" t="normal">CONCATENATE(C632, D632, E632)</f>
        <v>110207100S4370243</v>
      </c>
    </row>
    <row ht="63.75" outlineLevel="0" r="633">
      <c r="A633" s="160" t="s">
        <v>1241</v>
      </c>
      <c r="B633" s="161" t="s">
        <v>93</v>
      </c>
      <c r="C633" s="161" t="s">
        <v>1234</v>
      </c>
      <c r="D633" s="161" t="s">
        <v>1242</v>
      </c>
      <c r="E633" s="161" t="s">
        <v>851</v>
      </c>
      <c r="F633" s="162" t="n">
        <v>4040500</v>
      </c>
      <c r="G633" s="164" t="str">
        <f aca="false" ca="false" dt2D="false" dtr="false" t="normal">CONCATENATE(C633, D633, E633)</f>
        <v>110207100S8450</v>
      </c>
    </row>
    <row ht="25.5" outlineLevel="0" r="634">
      <c r="A634" s="160" t="s">
        <v>1143</v>
      </c>
      <c r="B634" s="161" t="s">
        <v>93</v>
      </c>
      <c r="C634" s="161" t="s">
        <v>1234</v>
      </c>
      <c r="D634" s="161" t="s">
        <v>1242</v>
      </c>
      <c r="E634" s="161" t="s">
        <v>1144</v>
      </c>
      <c r="F634" s="162" t="n">
        <v>4040500</v>
      </c>
      <c r="G634" s="164" t="str">
        <f aca="false" ca="false" dt2D="false" dtr="false" t="normal">CONCATENATE(C634, D634, E634)</f>
        <v>110207100S8450400</v>
      </c>
    </row>
    <row outlineLevel="0" r="635">
      <c r="A635" s="160" t="s">
        <v>1145</v>
      </c>
      <c r="B635" s="161" t="s">
        <v>93</v>
      </c>
      <c r="C635" s="161" t="s">
        <v>1234</v>
      </c>
      <c r="D635" s="161" t="s">
        <v>1242</v>
      </c>
      <c r="E635" s="161" t="s">
        <v>619</v>
      </c>
      <c r="F635" s="162" t="n">
        <v>4040500</v>
      </c>
      <c r="G635" s="164" t="str">
        <f aca="false" ca="false" dt2D="false" dtr="false" t="normal">CONCATENATE(C635, D635, E635)</f>
        <v>110207100S8450410</v>
      </c>
    </row>
    <row ht="38.25" outlineLevel="0" r="636">
      <c r="A636" s="160" t="s">
        <v>1180</v>
      </c>
      <c r="B636" s="161" t="s">
        <v>93</v>
      </c>
      <c r="C636" s="161" t="s">
        <v>1234</v>
      </c>
      <c r="D636" s="161" t="s">
        <v>1242</v>
      </c>
      <c r="E636" s="161" t="s">
        <v>1181</v>
      </c>
      <c r="F636" s="162" t="n">
        <v>4040500</v>
      </c>
      <c r="G636" s="164" t="str">
        <f aca="false" ca="false" dt2D="false" dtr="false" t="normal">CONCATENATE(C636, D636, E636)</f>
        <v>110207100S8450414</v>
      </c>
    </row>
    <row ht="38.25" outlineLevel="0" r="637">
      <c r="A637" s="160" t="s">
        <v>97</v>
      </c>
      <c r="B637" s="161" t="s">
        <v>98</v>
      </c>
      <c r="C637" s="161" t="s">
        <v>851</v>
      </c>
      <c r="D637" s="161" t="s">
        <v>851</v>
      </c>
      <c r="E637" s="161" t="s">
        <v>851</v>
      </c>
      <c r="F637" s="162" t="n">
        <v>367993926.37</v>
      </c>
      <c r="G637" s="164" t="str">
        <f aca="false" ca="false" dt2D="false" dtr="false" t="normal">CONCATENATE(C637, D637, E637)</f>
        <v/>
      </c>
    </row>
    <row outlineLevel="0" r="638">
      <c r="A638" s="160" t="s">
        <v>1211</v>
      </c>
      <c r="B638" s="161" t="s">
        <v>98</v>
      </c>
      <c r="C638" s="161" t="s">
        <v>1212</v>
      </c>
      <c r="D638" s="161" t="s">
        <v>851</v>
      </c>
      <c r="E638" s="161" t="s">
        <v>851</v>
      </c>
      <c r="F638" s="162" t="n">
        <v>75631587.81</v>
      </c>
      <c r="G638" s="164" t="str">
        <f aca="false" ca="false" dt2D="false" dtr="false" t="normal">CONCATENATE(C638, D638, E638)</f>
        <v>0700</v>
      </c>
    </row>
    <row outlineLevel="0" r="639">
      <c r="A639" s="160" t="s">
        <v>1243</v>
      </c>
      <c r="B639" s="161" t="s">
        <v>98</v>
      </c>
      <c r="C639" s="161" t="s">
        <v>1244</v>
      </c>
      <c r="D639" s="161" t="s">
        <v>851</v>
      </c>
      <c r="E639" s="161" t="s">
        <v>851</v>
      </c>
      <c r="F639" s="162" t="n">
        <v>60690393.81</v>
      </c>
      <c r="G639" s="164" t="str">
        <f aca="false" ca="false" dt2D="false" dtr="false" t="normal">CONCATENATE(C639, D639, E639)</f>
        <v>0703</v>
      </c>
    </row>
    <row ht="25.5" outlineLevel="0" r="640">
      <c r="A640" s="160" t="s">
        <v>1223</v>
      </c>
      <c r="B640" s="161" t="s">
        <v>98</v>
      </c>
      <c r="C640" s="161" t="s">
        <v>1244</v>
      </c>
      <c r="D640" s="161" t="s">
        <v>1224</v>
      </c>
      <c r="E640" s="161" t="s">
        <v>851</v>
      </c>
      <c r="F640" s="162" t="n">
        <v>60090717.44</v>
      </c>
      <c r="G640" s="164" t="str">
        <f aca="false" ca="false" dt2D="false" dtr="false" t="normal">CONCATENATE(C640, D640, E640)</f>
        <v>07030500000000</v>
      </c>
    </row>
    <row ht="25.5" outlineLevel="0" r="641">
      <c r="A641" s="160" t="s">
        <v>1225</v>
      </c>
      <c r="B641" s="161" t="s">
        <v>98</v>
      </c>
      <c r="C641" s="161" t="s">
        <v>1244</v>
      </c>
      <c r="D641" s="161" t="s">
        <v>1226</v>
      </c>
      <c r="E641" s="161" t="s">
        <v>851</v>
      </c>
      <c r="F641" s="162" t="n">
        <v>60090717.44</v>
      </c>
      <c r="G641" s="164" t="str">
        <f aca="false" ca="false" dt2D="false" dtr="false" t="normal">CONCATENATE(C641, D641, E641)</f>
        <v>07030530000000</v>
      </c>
    </row>
    <row ht="89.25" outlineLevel="0" r="642">
      <c r="A642" s="160" t="s">
        <v>1245</v>
      </c>
      <c r="B642" s="161" t="s">
        <v>98</v>
      </c>
      <c r="C642" s="161" t="s">
        <v>1244</v>
      </c>
      <c r="D642" s="161" t="s">
        <v>1246</v>
      </c>
      <c r="E642" s="161" t="s">
        <v>851</v>
      </c>
      <c r="F642" s="162" t="n">
        <v>1106700</v>
      </c>
      <c r="G642" s="164" t="str">
        <f aca="false" ca="false" dt2D="false" dtr="false" t="normal">CONCATENATE(C642, D642, E642)</f>
        <v>07030530010340</v>
      </c>
    </row>
    <row ht="25.5" outlineLevel="0" r="643">
      <c r="A643" s="160" t="s">
        <v>1120</v>
      </c>
      <c r="B643" s="161" t="s">
        <v>98</v>
      </c>
      <c r="C643" s="161" t="s">
        <v>1244</v>
      </c>
      <c r="D643" s="161" t="s">
        <v>1246</v>
      </c>
      <c r="E643" s="161" t="s">
        <v>1121</v>
      </c>
      <c r="F643" s="162" t="n">
        <v>1106700</v>
      </c>
      <c r="G643" s="164" t="str">
        <f aca="false" ca="false" dt2D="false" dtr="false" t="normal">CONCATENATE(C643, D643, E643)</f>
        <v>07030530010340600</v>
      </c>
    </row>
    <row outlineLevel="0" r="644">
      <c r="A644" s="160" t="s">
        <v>1247</v>
      </c>
      <c r="B644" s="161" t="s">
        <v>98</v>
      </c>
      <c r="C644" s="161" t="s">
        <v>1244</v>
      </c>
      <c r="D644" s="161" t="s">
        <v>1246</v>
      </c>
      <c r="E644" s="161" t="s">
        <v>1248</v>
      </c>
      <c r="F644" s="162" t="n">
        <v>1106700</v>
      </c>
      <c r="G644" s="164" t="str">
        <f aca="false" ca="false" dt2D="false" dtr="false" t="normal">CONCATENATE(C644, D644, E644)</f>
        <v>07030530010340610</v>
      </c>
    </row>
    <row ht="51" outlineLevel="0" r="645">
      <c r="A645" s="160" t="s">
        <v>1249</v>
      </c>
      <c r="B645" s="161" t="s">
        <v>98</v>
      </c>
      <c r="C645" s="161" t="s">
        <v>1244</v>
      </c>
      <c r="D645" s="161" t="s">
        <v>1246</v>
      </c>
      <c r="E645" s="161" t="s">
        <v>1250</v>
      </c>
      <c r="F645" s="162" t="n">
        <v>1106700</v>
      </c>
      <c r="G645" s="164" t="str">
        <f aca="false" ca="false" dt2D="false" dtr="false" t="normal">CONCATENATE(C645, D645, E645)</f>
        <v>07030530010340611</v>
      </c>
    </row>
    <row ht="76.5" outlineLevel="0" r="646">
      <c r="A646" s="160" t="s">
        <v>1251</v>
      </c>
      <c r="B646" s="161" t="s">
        <v>98</v>
      </c>
      <c r="C646" s="161" t="s">
        <v>1244</v>
      </c>
      <c r="D646" s="161" t="s">
        <v>1252</v>
      </c>
      <c r="E646" s="161" t="s">
        <v>851</v>
      </c>
      <c r="F646" s="162" t="n">
        <v>613000</v>
      </c>
      <c r="G646" s="164" t="str">
        <f aca="false" ca="false" dt2D="false" dtr="false" t="normal">CONCATENATE(C646, D646, E646)</f>
        <v>07030530027240</v>
      </c>
    </row>
    <row ht="25.5" outlineLevel="0" r="647">
      <c r="A647" s="160" t="s">
        <v>1120</v>
      </c>
      <c r="B647" s="161" t="s">
        <v>98</v>
      </c>
      <c r="C647" s="161" t="s">
        <v>1244</v>
      </c>
      <c r="D647" s="161" t="s">
        <v>1252</v>
      </c>
      <c r="E647" s="161" t="s">
        <v>1121</v>
      </c>
      <c r="F647" s="162" t="n">
        <v>613000</v>
      </c>
      <c r="G647" s="164" t="str">
        <f aca="false" ca="false" dt2D="false" dtr="false" t="normal">CONCATENATE(C647, D647, E647)</f>
        <v>07030530027240600</v>
      </c>
    </row>
    <row outlineLevel="0" r="648">
      <c r="A648" s="160" t="s">
        <v>1247</v>
      </c>
      <c r="B648" s="161" t="s">
        <v>98</v>
      </c>
      <c r="C648" s="161" t="s">
        <v>1244</v>
      </c>
      <c r="D648" s="161" t="s">
        <v>1252</v>
      </c>
      <c r="E648" s="161" t="s">
        <v>1248</v>
      </c>
      <c r="F648" s="162" t="n">
        <v>613000</v>
      </c>
      <c r="G648" s="164" t="str">
        <f aca="false" ca="false" dt2D="false" dtr="false" t="normal">CONCATENATE(C648, D648, E648)</f>
        <v>07030530027240610</v>
      </c>
    </row>
    <row ht="51" outlineLevel="0" r="649">
      <c r="A649" s="160" t="s">
        <v>1249</v>
      </c>
      <c r="B649" s="161" t="s">
        <v>98</v>
      </c>
      <c r="C649" s="161" t="s">
        <v>1244</v>
      </c>
      <c r="D649" s="161" t="s">
        <v>1252</v>
      </c>
      <c r="E649" s="161" t="s">
        <v>1250</v>
      </c>
      <c r="F649" s="162" t="n">
        <v>613000</v>
      </c>
      <c r="G649" s="164" t="str">
        <f aca="false" ca="false" dt2D="false" dtr="false" t="normal">CONCATENATE(C649, D649, E649)</f>
        <v>07030530027240611</v>
      </c>
    </row>
    <row ht="114.75" outlineLevel="0" r="650">
      <c r="A650" s="160" t="s">
        <v>1253</v>
      </c>
      <c r="B650" s="161" t="s">
        <v>98</v>
      </c>
      <c r="C650" s="161" t="s">
        <v>1244</v>
      </c>
      <c r="D650" s="161" t="s">
        <v>1254</v>
      </c>
      <c r="E650" s="161" t="s">
        <v>851</v>
      </c>
      <c r="F650" s="162" t="n">
        <v>2200000</v>
      </c>
      <c r="G650" s="164" t="str">
        <f aca="false" ca="false" dt2D="false" dtr="false" t="normal">CONCATENATE(C650, D650, E650)</f>
        <v>07030530027241</v>
      </c>
    </row>
    <row ht="25.5" outlineLevel="0" r="651">
      <c r="A651" s="160" t="s">
        <v>1120</v>
      </c>
      <c r="B651" s="161" t="s">
        <v>98</v>
      </c>
      <c r="C651" s="161" t="s">
        <v>1244</v>
      </c>
      <c r="D651" s="161" t="s">
        <v>1254</v>
      </c>
      <c r="E651" s="161" t="s">
        <v>1121</v>
      </c>
      <c r="F651" s="162" t="n">
        <v>2200000</v>
      </c>
      <c r="G651" s="164" t="str">
        <f aca="false" ca="false" dt2D="false" dtr="false" t="normal">CONCATENATE(C651, D651, E651)</f>
        <v>07030530027241600</v>
      </c>
    </row>
    <row outlineLevel="0" r="652">
      <c r="A652" s="160" t="s">
        <v>1247</v>
      </c>
      <c r="B652" s="161" t="s">
        <v>98</v>
      </c>
      <c r="C652" s="161" t="s">
        <v>1244</v>
      </c>
      <c r="D652" s="161" t="s">
        <v>1254</v>
      </c>
      <c r="E652" s="161" t="s">
        <v>1248</v>
      </c>
      <c r="F652" s="162" t="n">
        <v>2200000</v>
      </c>
      <c r="G652" s="164" t="str">
        <f aca="false" ca="false" dt2D="false" dtr="false" t="normal">CONCATENATE(C652, D652, E652)</f>
        <v>07030530027241610</v>
      </c>
    </row>
    <row ht="51" outlineLevel="0" r="653">
      <c r="A653" s="160" t="s">
        <v>1249</v>
      </c>
      <c r="B653" s="161" t="s">
        <v>98</v>
      </c>
      <c r="C653" s="161" t="s">
        <v>1244</v>
      </c>
      <c r="D653" s="161" t="s">
        <v>1254</v>
      </c>
      <c r="E653" s="161" t="s">
        <v>1250</v>
      </c>
      <c r="F653" s="162" t="n">
        <v>2200000</v>
      </c>
      <c r="G653" s="164" t="str">
        <f aca="false" ca="false" dt2D="false" dtr="false" t="normal">CONCATENATE(C653, D653, E653)</f>
        <v>07030530027241611</v>
      </c>
    </row>
    <row ht="89.25" outlineLevel="0" r="654">
      <c r="A654" s="160" t="s">
        <v>1255</v>
      </c>
      <c r="B654" s="161" t="s">
        <v>98</v>
      </c>
      <c r="C654" s="161" t="s">
        <v>1244</v>
      </c>
      <c r="D654" s="161" t="s">
        <v>1256</v>
      </c>
      <c r="E654" s="161" t="s">
        <v>851</v>
      </c>
      <c r="F654" s="162" t="n">
        <v>2014417</v>
      </c>
      <c r="G654" s="164" t="str">
        <f aca="false" ca="false" dt2D="false" dtr="false" t="normal">CONCATENATE(C654, D654, E654)</f>
        <v>07030530027242</v>
      </c>
    </row>
    <row ht="25.5" outlineLevel="0" r="655">
      <c r="A655" s="160" t="s">
        <v>1120</v>
      </c>
      <c r="B655" s="161" t="s">
        <v>98</v>
      </c>
      <c r="C655" s="161" t="s">
        <v>1244</v>
      </c>
      <c r="D655" s="161" t="s">
        <v>1256</v>
      </c>
      <c r="E655" s="161" t="s">
        <v>1121</v>
      </c>
      <c r="F655" s="162" t="n">
        <v>2014417</v>
      </c>
      <c r="G655" s="164" t="str">
        <f aca="false" ca="false" dt2D="false" dtr="false" t="normal">CONCATENATE(C655, D655, E655)</f>
        <v>07030530027242600</v>
      </c>
    </row>
    <row outlineLevel="0" r="656">
      <c r="A656" s="160" t="s">
        <v>1247</v>
      </c>
      <c r="B656" s="161" t="s">
        <v>98</v>
      </c>
      <c r="C656" s="161" t="s">
        <v>1244</v>
      </c>
      <c r="D656" s="161" t="s">
        <v>1256</v>
      </c>
      <c r="E656" s="161" t="s">
        <v>1248</v>
      </c>
      <c r="F656" s="162" t="n">
        <v>2014417</v>
      </c>
      <c r="G656" s="164" t="str">
        <f aca="false" ca="false" dt2D="false" dtr="false" t="normal">CONCATENATE(C656, D656, E656)</f>
        <v>07030530027242610</v>
      </c>
    </row>
    <row ht="51" outlineLevel="0" r="657">
      <c r="A657" s="160" t="s">
        <v>1249</v>
      </c>
      <c r="B657" s="161" t="s">
        <v>98</v>
      </c>
      <c r="C657" s="161" t="s">
        <v>1244</v>
      </c>
      <c r="D657" s="161" t="s">
        <v>1256</v>
      </c>
      <c r="E657" s="161" t="s">
        <v>1250</v>
      </c>
      <c r="F657" s="162" t="n">
        <v>2014417</v>
      </c>
      <c r="G657" s="164" t="str">
        <f aca="false" ca="false" dt2D="false" dtr="false" t="normal">CONCATENATE(C657, D657, E657)</f>
        <v>07030530027242611</v>
      </c>
    </row>
    <row ht="102" outlineLevel="0" r="658">
      <c r="A658" s="160" t="s">
        <v>1257</v>
      </c>
      <c r="B658" s="161" t="s">
        <v>98</v>
      </c>
      <c r="C658" s="161" t="s">
        <v>1244</v>
      </c>
      <c r="D658" s="161" t="s">
        <v>1258</v>
      </c>
      <c r="E658" s="161" t="s">
        <v>851</v>
      </c>
      <c r="F658" s="162" t="n">
        <v>36162465</v>
      </c>
      <c r="G658" s="164" t="str">
        <f aca="false" ca="false" dt2D="false" dtr="false" t="normal">CONCATENATE(C658, D658, E658)</f>
        <v>07030530040000</v>
      </c>
    </row>
    <row ht="25.5" outlineLevel="0" r="659">
      <c r="A659" s="160" t="s">
        <v>1120</v>
      </c>
      <c r="B659" s="161" t="s">
        <v>98</v>
      </c>
      <c r="C659" s="161" t="s">
        <v>1244</v>
      </c>
      <c r="D659" s="161" t="s">
        <v>1258</v>
      </c>
      <c r="E659" s="161" t="s">
        <v>1121</v>
      </c>
      <c r="F659" s="162" t="n">
        <v>36162465</v>
      </c>
      <c r="G659" s="164" t="str">
        <f aca="false" ca="false" dt2D="false" dtr="false" t="normal">CONCATENATE(C659, D659, E659)</f>
        <v>07030530040000600</v>
      </c>
    </row>
    <row outlineLevel="0" r="660">
      <c r="A660" s="160" t="s">
        <v>1247</v>
      </c>
      <c r="B660" s="161" t="s">
        <v>98</v>
      </c>
      <c r="C660" s="161" t="s">
        <v>1244</v>
      </c>
      <c r="D660" s="161" t="s">
        <v>1258</v>
      </c>
      <c r="E660" s="161" t="s">
        <v>1248</v>
      </c>
      <c r="F660" s="162" t="n">
        <v>36162465</v>
      </c>
      <c r="G660" s="164" t="str">
        <f aca="false" ca="false" dt2D="false" dtr="false" t="normal">CONCATENATE(C660, D660, E660)</f>
        <v>07030530040000610</v>
      </c>
    </row>
    <row ht="51" outlineLevel="0" r="661">
      <c r="A661" s="160" t="s">
        <v>1249</v>
      </c>
      <c r="B661" s="161" t="s">
        <v>98</v>
      </c>
      <c r="C661" s="161" t="s">
        <v>1244</v>
      </c>
      <c r="D661" s="161" t="s">
        <v>1258</v>
      </c>
      <c r="E661" s="161" t="s">
        <v>1250</v>
      </c>
      <c r="F661" s="162" t="n">
        <v>36162465</v>
      </c>
      <c r="G661" s="164" t="str">
        <f aca="false" ca="false" dt2D="false" dtr="false" t="normal">CONCATENATE(C661, D661, E661)</f>
        <v>07030530040000611</v>
      </c>
    </row>
    <row ht="127.5" outlineLevel="0" r="662">
      <c r="A662" s="160" t="s">
        <v>1259</v>
      </c>
      <c r="B662" s="161" t="s">
        <v>98</v>
      </c>
      <c r="C662" s="161" t="s">
        <v>1244</v>
      </c>
      <c r="D662" s="161" t="s">
        <v>1260</v>
      </c>
      <c r="E662" s="161" t="s">
        <v>851</v>
      </c>
      <c r="F662" s="162" t="n">
        <v>12636060</v>
      </c>
      <c r="G662" s="164" t="str">
        <f aca="false" ca="false" dt2D="false" dtr="false" t="normal">CONCATENATE(C662, D662, E662)</f>
        <v>07030530041000</v>
      </c>
    </row>
    <row ht="25.5" outlineLevel="0" r="663">
      <c r="A663" s="160" t="s">
        <v>1120</v>
      </c>
      <c r="B663" s="161" t="s">
        <v>98</v>
      </c>
      <c r="C663" s="161" t="s">
        <v>1244</v>
      </c>
      <c r="D663" s="161" t="s">
        <v>1260</v>
      </c>
      <c r="E663" s="161" t="s">
        <v>1121</v>
      </c>
      <c r="F663" s="162" t="n">
        <v>12636060</v>
      </c>
      <c r="G663" s="164" t="str">
        <f aca="false" ca="false" dt2D="false" dtr="false" t="normal">CONCATENATE(C663, D663, E663)</f>
        <v>07030530041000600</v>
      </c>
    </row>
    <row outlineLevel="0" r="664">
      <c r="A664" s="160" t="s">
        <v>1247</v>
      </c>
      <c r="B664" s="161" t="s">
        <v>98</v>
      </c>
      <c r="C664" s="161" t="s">
        <v>1244</v>
      </c>
      <c r="D664" s="161" t="s">
        <v>1260</v>
      </c>
      <c r="E664" s="161" t="s">
        <v>1248</v>
      </c>
      <c r="F664" s="162" t="n">
        <v>12636060</v>
      </c>
      <c r="G664" s="164" t="str">
        <f aca="false" ca="false" dt2D="false" dtr="false" t="normal">CONCATENATE(C664, D664, E664)</f>
        <v>07030530041000610</v>
      </c>
    </row>
    <row ht="51" outlineLevel="0" r="665">
      <c r="A665" s="160" t="s">
        <v>1249</v>
      </c>
      <c r="B665" s="161" t="s">
        <v>98</v>
      </c>
      <c r="C665" s="161" t="s">
        <v>1244</v>
      </c>
      <c r="D665" s="161" t="s">
        <v>1260</v>
      </c>
      <c r="E665" s="161" t="s">
        <v>1250</v>
      </c>
      <c r="F665" s="162" t="n">
        <v>12636060</v>
      </c>
      <c r="G665" s="164" t="str">
        <f aca="false" ca="false" dt2D="false" dtr="false" t="normal">CONCATENATE(C665, D665, E665)</f>
        <v>07030530041000611</v>
      </c>
    </row>
    <row ht="102" outlineLevel="0" r="666">
      <c r="A666" s="160" t="s">
        <v>1261</v>
      </c>
      <c r="B666" s="161" t="s">
        <v>98</v>
      </c>
      <c r="C666" s="161" t="s">
        <v>1244</v>
      </c>
      <c r="D666" s="161" t="s">
        <v>1262</v>
      </c>
      <c r="E666" s="161" t="s">
        <v>851</v>
      </c>
      <c r="F666" s="162" t="n">
        <v>271390</v>
      </c>
      <c r="G666" s="164" t="str">
        <f aca="false" ca="false" dt2D="false" dtr="false" t="normal">CONCATENATE(C666, D666, E666)</f>
        <v>07030530045000</v>
      </c>
    </row>
    <row ht="25.5" outlineLevel="0" r="667">
      <c r="A667" s="160" t="s">
        <v>1120</v>
      </c>
      <c r="B667" s="161" t="s">
        <v>98</v>
      </c>
      <c r="C667" s="161" t="s">
        <v>1244</v>
      </c>
      <c r="D667" s="161" t="s">
        <v>1262</v>
      </c>
      <c r="E667" s="161" t="s">
        <v>1121</v>
      </c>
      <c r="F667" s="162" t="n">
        <v>271390</v>
      </c>
      <c r="G667" s="164" t="str">
        <f aca="false" ca="false" dt2D="false" dtr="false" t="normal">CONCATENATE(C667, D667, E667)</f>
        <v>07030530045000600</v>
      </c>
    </row>
    <row outlineLevel="0" r="668">
      <c r="A668" s="160" t="s">
        <v>1247</v>
      </c>
      <c r="B668" s="161" t="s">
        <v>98</v>
      </c>
      <c r="C668" s="161" t="s">
        <v>1244</v>
      </c>
      <c r="D668" s="161" t="s">
        <v>1262</v>
      </c>
      <c r="E668" s="161" t="s">
        <v>1248</v>
      </c>
      <c r="F668" s="162" t="n">
        <v>271390</v>
      </c>
      <c r="G668" s="164" t="str">
        <f aca="false" ca="false" dt2D="false" dtr="false" t="normal">CONCATENATE(C668, D668, E668)</f>
        <v>07030530045000610</v>
      </c>
    </row>
    <row ht="51" outlineLevel="0" r="669">
      <c r="A669" s="160" t="s">
        <v>1249</v>
      </c>
      <c r="B669" s="161" t="s">
        <v>98</v>
      </c>
      <c r="C669" s="161" t="s">
        <v>1244</v>
      </c>
      <c r="D669" s="161" t="s">
        <v>1262</v>
      </c>
      <c r="E669" s="161" t="s">
        <v>1250</v>
      </c>
      <c r="F669" s="162" t="n">
        <v>271390</v>
      </c>
      <c r="G669" s="164" t="str">
        <f aca="false" ca="false" dt2D="false" dtr="false" t="normal">CONCATENATE(C669, D669, E669)</f>
        <v>07030530045000611</v>
      </c>
    </row>
    <row ht="89.25" outlineLevel="0" r="670">
      <c r="A670" s="160" t="s">
        <v>1263</v>
      </c>
      <c r="B670" s="161" t="s">
        <v>98</v>
      </c>
      <c r="C670" s="161" t="s">
        <v>1244</v>
      </c>
      <c r="D670" s="161" t="s">
        <v>1264</v>
      </c>
      <c r="E670" s="161" t="s">
        <v>851</v>
      </c>
      <c r="F670" s="162" t="n">
        <v>546460.44</v>
      </c>
      <c r="G670" s="164" t="str">
        <f aca="false" ca="false" dt2D="false" dtr="false" t="normal">CONCATENATE(C670, D670, E670)</f>
        <v>07030530047000</v>
      </c>
    </row>
    <row ht="25.5" outlineLevel="0" r="671">
      <c r="A671" s="160" t="s">
        <v>1120</v>
      </c>
      <c r="B671" s="161" t="s">
        <v>98</v>
      </c>
      <c r="C671" s="161" t="s">
        <v>1244</v>
      </c>
      <c r="D671" s="161" t="s">
        <v>1264</v>
      </c>
      <c r="E671" s="161" t="s">
        <v>1121</v>
      </c>
      <c r="F671" s="162" t="n">
        <v>546460.44</v>
      </c>
      <c r="G671" s="164" t="str">
        <f aca="false" ca="false" dt2D="false" dtr="false" t="normal">CONCATENATE(C671, D671, E671)</f>
        <v>07030530047000600</v>
      </c>
    </row>
    <row outlineLevel="0" r="672">
      <c r="A672" s="160" t="s">
        <v>1247</v>
      </c>
      <c r="B672" s="161" t="s">
        <v>98</v>
      </c>
      <c r="C672" s="161" t="s">
        <v>1244</v>
      </c>
      <c r="D672" s="161" t="s">
        <v>1264</v>
      </c>
      <c r="E672" s="161" t="s">
        <v>1248</v>
      </c>
      <c r="F672" s="162" t="n">
        <v>546460.44</v>
      </c>
      <c r="G672" s="164" t="str">
        <f aca="false" ca="false" dt2D="false" dtr="false" t="normal">CONCATENATE(C672, D672, E672)</f>
        <v>07030530047000610</v>
      </c>
    </row>
    <row outlineLevel="0" r="673">
      <c r="A673" s="160" t="s">
        <v>1265</v>
      </c>
      <c r="B673" s="161" t="s">
        <v>98</v>
      </c>
      <c r="C673" s="161" t="s">
        <v>1244</v>
      </c>
      <c r="D673" s="161" t="s">
        <v>1264</v>
      </c>
      <c r="E673" s="161" t="s">
        <v>1266</v>
      </c>
      <c r="F673" s="162" t="n">
        <v>546460.44</v>
      </c>
      <c r="G673" s="164" t="str">
        <f aca="false" ca="false" dt2D="false" dtr="false" t="normal">CONCATENATE(C673, D673, E673)</f>
        <v>07030530047000612</v>
      </c>
    </row>
    <row ht="89.25" outlineLevel="0" r="674">
      <c r="A674" s="160" t="s">
        <v>1267</v>
      </c>
      <c r="B674" s="161" t="s">
        <v>98</v>
      </c>
      <c r="C674" s="161" t="s">
        <v>1244</v>
      </c>
      <c r="D674" s="161" t="s">
        <v>1268</v>
      </c>
      <c r="E674" s="161" t="s">
        <v>851</v>
      </c>
      <c r="F674" s="162" t="n">
        <v>3865000</v>
      </c>
      <c r="G674" s="164" t="str">
        <f aca="false" ca="false" dt2D="false" dtr="false" t="normal">CONCATENATE(C674, D674, E674)</f>
        <v>0703053004Г000</v>
      </c>
    </row>
    <row ht="25.5" outlineLevel="0" r="675">
      <c r="A675" s="160" t="s">
        <v>1120</v>
      </c>
      <c r="B675" s="161" t="s">
        <v>98</v>
      </c>
      <c r="C675" s="161" t="s">
        <v>1244</v>
      </c>
      <c r="D675" s="161" t="s">
        <v>1268</v>
      </c>
      <c r="E675" s="161" t="s">
        <v>1121</v>
      </c>
      <c r="F675" s="162" t="n">
        <v>3865000</v>
      </c>
      <c r="G675" s="164" t="str">
        <f aca="false" ca="false" dt2D="false" dtr="false" t="normal">CONCATENATE(C675, D675, E675)</f>
        <v>0703053004Г000600</v>
      </c>
    </row>
    <row outlineLevel="0" r="676">
      <c r="A676" s="160" t="s">
        <v>1247</v>
      </c>
      <c r="B676" s="161" t="s">
        <v>98</v>
      </c>
      <c r="C676" s="161" t="s">
        <v>1244</v>
      </c>
      <c r="D676" s="161" t="s">
        <v>1268</v>
      </c>
      <c r="E676" s="161" t="s">
        <v>1248</v>
      </c>
      <c r="F676" s="162" t="n">
        <v>3865000</v>
      </c>
      <c r="G676" s="164" t="str">
        <f aca="false" ca="false" dt2D="false" dtr="false" t="normal">CONCATENATE(C676, D676, E676)</f>
        <v>0703053004Г000610</v>
      </c>
    </row>
    <row ht="51" outlineLevel="0" r="677">
      <c r="A677" s="160" t="s">
        <v>1249</v>
      </c>
      <c r="B677" s="161" t="s">
        <v>98</v>
      </c>
      <c r="C677" s="161" t="s">
        <v>1244</v>
      </c>
      <c r="D677" s="161" t="s">
        <v>1268</v>
      </c>
      <c r="E677" s="161" t="s">
        <v>1250</v>
      </c>
      <c r="F677" s="162" t="n">
        <v>3865000</v>
      </c>
      <c r="G677" s="164" t="str">
        <f aca="false" ca="false" dt2D="false" dtr="false" t="normal">CONCATENATE(C677, D677, E677)</f>
        <v>0703053004Г000611</v>
      </c>
    </row>
    <row ht="63.75" outlineLevel="0" r="678">
      <c r="A678" s="160" t="s">
        <v>1269</v>
      </c>
      <c r="B678" s="161" t="s">
        <v>98</v>
      </c>
      <c r="C678" s="161" t="s">
        <v>1244</v>
      </c>
      <c r="D678" s="161" t="s">
        <v>1270</v>
      </c>
      <c r="E678" s="161" t="s">
        <v>851</v>
      </c>
      <c r="F678" s="162" t="n">
        <v>59000</v>
      </c>
      <c r="G678" s="164" t="str">
        <f aca="false" ca="false" dt2D="false" dtr="false" t="normal">CONCATENATE(C678, D678, E678)</f>
        <v>0703053004М000</v>
      </c>
    </row>
    <row ht="25.5" outlineLevel="0" r="679">
      <c r="A679" s="160" t="s">
        <v>1120</v>
      </c>
      <c r="B679" s="161" t="s">
        <v>98</v>
      </c>
      <c r="C679" s="161" t="s">
        <v>1244</v>
      </c>
      <c r="D679" s="161" t="s">
        <v>1270</v>
      </c>
      <c r="E679" s="161" t="s">
        <v>1121</v>
      </c>
      <c r="F679" s="162" t="n">
        <v>59000</v>
      </c>
      <c r="G679" s="164" t="str">
        <f aca="false" ca="false" dt2D="false" dtr="false" t="normal">CONCATENATE(C679, D679, E679)</f>
        <v>0703053004М000600</v>
      </c>
    </row>
    <row outlineLevel="0" r="680">
      <c r="A680" s="160" t="s">
        <v>1247</v>
      </c>
      <c r="B680" s="161" t="s">
        <v>98</v>
      </c>
      <c r="C680" s="161" t="s">
        <v>1244</v>
      </c>
      <c r="D680" s="161" t="s">
        <v>1270</v>
      </c>
      <c r="E680" s="161" t="s">
        <v>1248</v>
      </c>
      <c r="F680" s="162" t="n">
        <v>59000</v>
      </c>
      <c r="G680" s="164" t="str">
        <f aca="false" ca="false" dt2D="false" dtr="false" t="normal">CONCATENATE(C680, D680, E680)</f>
        <v>0703053004М000610</v>
      </c>
    </row>
    <row ht="51" outlineLevel="0" r="681">
      <c r="A681" s="160" t="s">
        <v>1249</v>
      </c>
      <c r="B681" s="161" t="s">
        <v>98</v>
      </c>
      <c r="C681" s="161" t="s">
        <v>1244</v>
      </c>
      <c r="D681" s="161" t="s">
        <v>1270</v>
      </c>
      <c r="E681" s="161" t="s">
        <v>1250</v>
      </c>
      <c r="F681" s="162" t="n">
        <v>59000</v>
      </c>
      <c r="G681" s="164" t="str">
        <f aca="false" ca="false" dt2D="false" dtr="false" t="normal">CONCATENATE(C681, D681, E681)</f>
        <v>0703053004М000611</v>
      </c>
    </row>
    <row ht="89.25" outlineLevel="0" r="682">
      <c r="A682" s="160" t="s">
        <v>1271</v>
      </c>
      <c r="B682" s="161" t="s">
        <v>98</v>
      </c>
      <c r="C682" s="161" t="s">
        <v>1244</v>
      </c>
      <c r="D682" s="161" t="s">
        <v>1272</v>
      </c>
      <c r="E682" s="161" t="s">
        <v>851</v>
      </c>
      <c r="F682" s="162" t="n">
        <v>381000</v>
      </c>
      <c r="G682" s="164" t="str">
        <f aca="false" ca="false" dt2D="false" dtr="false" t="normal">CONCATENATE(C682, D682, E682)</f>
        <v>0703053004Э000</v>
      </c>
    </row>
    <row ht="25.5" outlineLevel="0" r="683">
      <c r="A683" s="160" t="s">
        <v>1120</v>
      </c>
      <c r="B683" s="161" t="s">
        <v>98</v>
      </c>
      <c r="C683" s="161" t="s">
        <v>1244</v>
      </c>
      <c r="D683" s="161" t="s">
        <v>1272</v>
      </c>
      <c r="E683" s="161" t="s">
        <v>1121</v>
      </c>
      <c r="F683" s="162" t="n">
        <v>381000</v>
      </c>
      <c r="G683" s="164" t="str">
        <f aca="false" ca="false" dt2D="false" dtr="false" t="normal">CONCATENATE(C683, D683, E683)</f>
        <v>0703053004Э000600</v>
      </c>
    </row>
    <row outlineLevel="0" r="684">
      <c r="A684" s="160" t="s">
        <v>1247</v>
      </c>
      <c r="B684" s="161" t="s">
        <v>98</v>
      </c>
      <c r="C684" s="161" t="s">
        <v>1244</v>
      </c>
      <c r="D684" s="161" t="s">
        <v>1272</v>
      </c>
      <c r="E684" s="161" t="s">
        <v>1248</v>
      </c>
      <c r="F684" s="162" t="n">
        <v>381000</v>
      </c>
      <c r="G684" s="164" t="str">
        <f aca="false" ca="false" dt2D="false" dtr="false" t="normal">CONCATENATE(C684, D684, E684)</f>
        <v>0703053004Э000610</v>
      </c>
    </row>
    <row ht="51" outlineLevel="0" r="685">
      <c r="A685" s="160" t="s">
        <v>1249</v>
      </c>
      <c r="B685" s="161" t="s">
        <v>98</v>
      </c>
      <c r="C685" s="161" t="s">
        <v>1244</v>
      </c>
      <c r="D685" s="161" t="s">
        <v>1272</v>
      </c>
      <c r="E685" s="161" t="s">
        <v>1250</v>
      </c>
      <c r="F685" s="162" t="n">
        <v>381000</v>
      </c>
      <c r="G685" s="164" t="str">
        <f aca="false" ca="false" dt2D="false" dtr="false" t="normal">CONCATENATE(C685, D685, E685)</f>
        <v>0703053004Э000611</v>
      </c>
    </row>
    <row ht="63.75" outlineLevel="0" r="686">
      <c r="A686" s="160" t="s">
        <v>1273</v>
      </c>
      <c r="B686" s="161" t="s">
        <v>98</v>
      </c>
      <c r="C686" s="161" t="s">
        <v>1244</v>
      </c>
      <c r="D686" s="161" t="s">
        <v>1274</v>
      </c>
      <c r="E686" s="161" t="s">
        <v>851</v>
      </c>
      <c r="F686" s="162" t="n">
        <v>85225</v>
      </c>
      <c r="G686" s="164" t="str">
        <f aca="false" ca="false" dt2D="false" dtr="false" t="normal">CONCATENATE(C686, D686, E686)</f>
        <v>070305300Ф0000</v>
      </c>
    </row>
    <row ht="25.5" outlineLevel="0" r="687">
      <c r="A687" s="160" t="s">
        <v>1120</v>
      </c>
      <c r="B687" s="161" t="s">
        <v>98</v>
      </c>
      <c r="C687" s="161" t="s">
        <v>1244</v>
      </c>
      <c r="D687" s="161" t="s">
        <v>1274</v>
      </c>
      <c r="E687" s="161" t="s">
        <v>1121</v>
      </c>
      <c r="F687" s="162" t="n">
        <v>85225</v>
      </c>
      <c r="G687" s="164" t="str">
        <f aca="false" ca="false" dt2D="false" dtr="false" t="normal">CONCATENATE(C687, D687, E687)</f>
        <v>070305300Ф0000600</v>
      </c>
    </row>
    <row outlineLevel="0" r="688">
      <c r="A688" s="160" t="s">
        <v>1247</v>
      </c>
      <c r="B688" s="161" t="s">
        <v>98</v>
      </c>
      <c r="C688" s="161" t="s">
        <v>1244</v>
      </c>
      <c r="D688" s="161" t="s">
        <v>1274</v>
      </c>
      <c r="E688" s="161" t="s">
        <v>1248</v>
      </c>
      <c r="F688" s="162" t="n">
        <v>85225</v>
      </c>
      <c r="G688" s="164" t="str">
        <f aca="false" ca="false" dt2D="false" dtr="false" t="normal">CONCATENATE(C688, D688, E688)</f>
        <v>070305300Ф0000610</v>
      </c>
    </row>
    <row outlineLevel="0" r="689">
      <c r="A689" s="160" t="s">
        <v>1265</v>
      </c>
      <c r="B689" s="161" t="s">
        <v>98</v>
      </c>
      <c r="C689" s="161" t="s">
        <v>1244</v>
      </c>
      <c r="D689" s="161" t="s">
        <v>1274</v>
      </c>
      <c r="E689" s="161" t="s">
        <v>1266</v>
      </c>
      <c r="F689" s="162" t="n">
        <v>85225</v>
      </c>
      <c r="G689" s="164" t="str">
        <f aca="false" ca="false" dt2D="false" dtr="false" t="normal">CONCATENATE(C689, D689, E689)</f>
        <v>070305300Ф0000612</v>
      </c>
    </row>
    <row ht="89.25" outlineLevel="0" r="690">
      <c r="A690" s="160" t="s">
        <v>1275</v>
      </c>
      <c r="B690" s="161" t="s">
        <v>98</v>
      </c>
      <c r="C690" s="161" t="s">
        <v>1244</v>
      </c>
      <c r="D690" s="161" t="s">
        <v>1276</v>
      </c>
      <c r="E690" s="161" t="s">
        <v>851</v>
      </c>
      <c r="F690" s="162" t="n">
        <v>150000</v>
      </c>
      <c r="G690" s="164" t="str">
        <f aca="false" ca="false" dt2D="false" dtr="false" t="normal">CONCATENATE(C690, D690, E690)</f>
        <v>070305300Ц0000</v>
      </c>
    </row>
    <row ht="25.5" outlineLevel="0" r="691">
      <c r="A691" s="160" t="s">
        <v>1120</v>
      </c>
      <c r="B691" s="161" t="s">
        <v>98</v>
      </c>
      <c r="C691" s="161" t="s">
        <v>1244</v>
      </c>
      <c r="D691" s="161" t="s">
        <v>1276</v>
      </c>
      <c r="E691" s="161" t="s">
        <v>1121</v>
      </c>
      <c r="F691" s="162" t="n">
        <v>150000</v>
      </c>
      <c r="G691" s="164" t="str">
        <f aca="false" ca="false" dt2D="false" dtr="false" t="normal">CONCATENATE(C691, D691, E691)</f>
        <v>070305300Ц0000600</v>
      </c>
    </row>
    <row outlineLevel="0" r="692">
      <c r="A692" s="160" t="s">
        <v>1247</v>
      </c>
      <c r="B692" s="161" t="s">
        <v>98</v>
      </c>
      <c r="C692" s="161" t="s">
        <v>1244</v>
      </c>
      <c r="D692" s="161" t="s">
        <v>1276</v>
      </c>
      <c r="E692" s="161" t="s">
        <v>1248</v>
      </c>
      <c r="F692" s="162" t="n">
        <v>150000</v>
      </c>
      <c r="G692" s="164" t="str">
        <f aca="false" ca="false" dt2D="false" dtr="false" t="normal">CONCATENATE(C692, D692, E692)</f>
        <v>070305300Ц0000610</v>
      </c>
    </row>
    <row outlineLevel="0" r="693">
      <c r="A693" s="160" t="s">
        <v>1265</v>
      </c>
      <c r="B693" s="161" t="s">
        <v>98</v>
      </c>
      <c r="C693" s="161" t="s">
        <v>1244</v>
      </c>
      <c r="D693" s="161" t="s">
        <v>1276</v>
      </c>
      <c r="E693" s="161" t="s">
        <v>1266</v>
      </c>
      <c r="F693" s="162" t="n">
        <v>150000</v>
      </c>
      <c r="G693" s="164" t="str">
        <f aca="false" ca="false" dt2D="false" dtr="false" t="normal">CONCATENATE(C693, D693, E693)</f>
        <v>070305300Ц0000612</v>
      </c>
    </row>
    <row ht="25.5" outlineLevel="0" r="694">
      <c r="A694" s="160" t="s">
        <v>936</v>
      </c>
      <c r="B694" s="161" t="s">
        <v>98</v>
      </c>
      <c r="C694" s="161" t="s">
        <v>1244</v>
      </c>
      <c r="D694" s="161" t="s">
        <v>937</v>
      </c>
      <c r="E694" s="161" t="s">
        <v>851</v>
      </c>
      <c r="F694" s="162" t="n">
        <v>599676.37</v>
      </c>
      <c r="G694" s="164" t="str">
        <f aca="false" ca="false" dt2D="false" dtr="false" t="normal">CONCATENATE(C694, D694, E694)</f>
        <v>07039000000000</v>
      </c>
    </row>
    <row ht="38.25" outlineLevel="0" r="695">
      <c r="A695" s="160" t="s">
        <v>1148</v>
      </c>
      <c r="B695" s="161" t="s">
        <v>98</v>
      </c>
      <c r="C695" s="161" t="s">
        <v>1244</v>
      </c>
      <c r="D695" s="161" t="s">
        <v>1149</v>
      </c>
      <c r="E695" s="161" t="s">
        <v>851</v>
      </c>
      <c r="F695" s="162" t="n">
        <v>599676.37</v>
      </c>
      <c r="G695" s="164" t="str">
        <f aca="false" ca="false" dt2D="false" dtr="false" t="normal">CONCATENATE(C695, D695, E695)</f>
        <v>07039010000000</v>
      </c>
    </row>
    <row ht="38.25" outlineLevel="0" r="696">
      <c r="A696" s="160" t="s">
        <v>1148</v>
      </c>
      <c r="B696" s="161" t="s">
        <v>98</v>
      </c>
      <c r="C696" s="161" t="s">
        <v>1244</v>
      </c>
      <c r="D696" s="161" t="s">
        <v>1150</v>
      </c>
      <c r="E696" s="161" t="s">
        <v>851</v>
      </c>
      <c r="F696" s="162" t="n">
        <v>599676.37</v>
      </c>
      <c r="G696" s="164" t="str">
        <f aca="false" ca="false" dt2D="false" dtr="false" t="normal">CONCATENATE(C696, D696, E696)</f>
        <v>07039010080000</v>
      </c>
    </row>
    <row ht="25.5" outlineLevel="0" r="697">
      <c r="A697" s="160" t="s">
        <v>1120</v>
      </c>
      <c r="B697" s="161" t="s">
        <v>98</v>
      </c>
      <c r="C697" s="161" t="s">
        <v>1244</v>
      </c>
      <c r="D697" s="161" t="s">
        <v>1150</v>
      </c>
      <c r="E697" s="161" t="s">
        <v>1121</v>
      </c>
      <c r="F697" s="162" t="n">
        <v>599676.37</v>
      </c>
      <c r="G697" s="164" t="str">
        <f aca="false" ca="false" dt2D="false" dtr="false" t="normal">CONCATENATE(C697, D697, E697)</f>
        <v>07039010080000600</v>
      </c>
    </row>
    <row outlineLevel="0" r="698">
      <c r="A698" s="160" t="s">
        <v>1247</v>
      </c>
      <c r="B698" s="161" t="s">
        <v>98</v>
      </c>
      <c r="C698" s="161" t="s">
        <v>1244</v>
      </c>
      <c r="D698" s="161" t="s">
        <v>1150</v>
      </c>
      <c r="E698" s="161" t="s">
        <v>1248</v>
      </c>
      <c r="F698" s="162" t="n">
        <v>599676.37</v>
      </c>
      <c r="G698" s="164" t="str">
        <f aca="false" ca="false" dt2D="false" dtr="false" t="normal">CONCATENATE(C698, D698, E698)</f>
        <v>07039010080000610</v>
      </c>
    </row>
    <row outlineLevel="0" r="699">
      <c r="A699" s="160" t="s">
        <v>1265</v>
      </c>
      <c r="B699" s="161" t="s">
        <v>98</v>
      </c>
      <c r="C699" s="161" t="s">
        <v>1244</v>
      </c>
      <c r="D699" s="161" t="s">
        <v>1150</v>
      </c>
      <c r="E699" s="161" t="s">
        <v>1266</v>
      </c>
      <c r="F699" s="162" t="n">
        <v>599676.37</v>
      </c>
      <c r="G699" s="164" t="str">
        <f aca="false" ca="false" dt2D="false" dtr="false" t="normal">CONCATENATE(C699, D699, E699)</f>
        <v>07039010080000612</v>
      </c>
    </row>
    <row outlineLevel="0" r="700">
      <c r="A700" s="160" t="s">
        <v>1219</v>
      </c>
      <c r="B700" s="161" t="s">
        <v>98</v>
      </c>
      <c r="C700" s="161" t="s">
        <v>1220</v>
      </c>
      <c r="D700" s="161" t="s">
        <v>851</v>
      </c>
      <c r="E700" s="161" t="s">
        <v>851</v>
      </c>
      <c r="F700" s="162" t="n">
        <v>14941194</v>
      </c>
      <c r="G700" s="164" t="str">
        <f aca="false" ca="false" dt2D="false" dtr="false" t="normal">CONCATENATE(C700, D700, E700)</f>
        <v>0707</v>
      </c>
    </row>
    <row outlineLevel="0" r="701">
      <c r="A701" s="160" t="s">
        <v>1277</v>
      </c>
      <c r="B701" s="161" t="s">
        <v>98</v>
      </c>
      <c r="C701" s="161" t="s">
        <v>1220</v>
      </c>
      <c r="D701" s="161" t="s">
        <v>1278</v>
      </c>
      <c r="E701" s="161" t="s">
        <v>851</v>
      </c>
      <c r="F701" s="162" t="n">
        <v>14941194</v>
      </c>
      <c r="G701" s="164" t="str">
        <f aca="false" ca="false" dt2D="false" dtr="false" t="normal">CONCATENATE(C701, D701, E701)</f>
        <v>07070600000000</v>
      </c>
    </row>
    <row ht="25.5" outlineLevel="0" r="702">
      <c r="A702" s="160" t="s">
        <v>1279</v>
      </c>
      <c r="B702" s="161" t="s">
        <v>98</v>
      </c>
      <c r="C702" s="161" t="s">
        <v>1220</v>
      </c>
      <c r="D702" s="161" t="s">
        <v>1280</v>
      </c>
      <c r="E702" s="161" t="s">
        <v>851</v>
      </c>
      <c r="F702" s="162" t="n">
        <v>1721925</v>
      </c>
      <c r="G702" s="164" t="str">
        <f aca="false" ca="false" dt2D="false" dtr="false" t="normal">CONCATENATE(C702, D702, E702)</f>
        <v>07070610000000</v>
      </c>
    </row>
    <row ht="63.75" outlineLevel="0" r="703">
      <c r="A703" s="160" t="s">
        <v>1281</v>
      </c>
      <c r="B703" s="161" t="s">
        <v>98</v>
      </c>
      <c r="C703" s="161" t="s">
        <v>1220</v>
      </c>
      <c r="D703" s="161" t="s">
        <v>1282</v>
      </c>
      <c r="E703" s="161" t="s">
        <v>851</v>
      </c>
      <c r="F703" s="162" t="n">
        <v>511750</v>
      </c>
      <c r="G703" s="164" t="str">
        <f aca="false" ca="false" dt2D="false" dtr="false" t="normal">CONCATENATE(C703, D703, E703)</f>
        <v>07070610080010</v>
      </c>
    </row>
    <row ht="25.5" outlineLevel="0" r="704">
      <c r="A704" s="160" t="s">
        <v>1120</v>
      </c>
      <c r="B704" s="161" t="s">
        <v>98</v>
      </c>
      <c r="C704" s="161" t="s">
        <v>1220</v>
      </c>
      <c r="D704" s="161" t="s">
        <v>1282</v>
      </c>
      <c r="E704" s="161" t="s">
        <v>1121</v>
      </c>
      <c r="F704" s="162" t="n">
        <v>511750</v>
      </c>
      <c r="G704" s="164" t="str">
        <f aca="false" ca="false" dt2D="false" dtr="false" t="normal">CONCATENATE(C704, D704, E704)</f>
        <v>07070610080010600</v>
      </c>
    </row>
    <row outlineLevel="0" r="705">
      <c r="A705" s="160" t="s">
        <v>1247</v>
      </c>
      <c r="B705" s="161" t="s">
        <v>98</v>
      </c>
      <c r="C705" s="161" t="s">
        <v>1220</v>
      </c>
      <c r="D705" s="161" t="s">
        <v>1282</v>
      </c>
      <c r="E705" s="161" t="s">
        <v>1248</v>
      </c>
      <c r="F705" s="162" t="n">
        <v>511750</v>
      </c>
      <c r="G705" s="164" t="str">
        <f aca="false" ca="false" dt2D="false" dtr="false" t="normal">CONCATENATE(C705, D705, E705)</f>
        <v>07070610080010610</v>
      </c>
    </row>
    <row ht="51" outlineLevel="0" r="706">
      <c r="A706" s="160" t="s">
        <v>1249</v>
      </c>
      <c r="B706" s="161" t="s">
        <v>98</v>
      </c>
      <c r="C706" s="161" t="s">
        <v>1220</v>
      </c>
      <c r="D706" s="161" t="s">
        <v>1282</v>
      </c>
      <c r="E706" s="161" t="s">
        <v>1250</v>
      </c>
      <c r="F706" s="162" t="n">
        <v>511750</v>
      </c>
      <c r="G706" s="164" t="str">
        <f aca="false" ca="false" dt2D="false" dtr="false" t="normal">CONCATENATE(C706, D706, E706)</f>
        <v>07070610080010611</v>
      </c>
    </row>
    <row ht="51" outlineLevel="0" r="707">
      <c r="A707" s="160" t="s">
        <v>1283</v>
      </c>
      <c r="B707" s="161" t="s">
        <v>98</v>
      </c>
      <c r="C707" s="161" t="s">
        <v>1220</v>
      </c>
      <c r="D707" s="161" t="s">
        <v>1284</v>
      </c>
      <c r="E707" s="161" t="s">
        <v>851</v>
      </c>
      <c r="F707" s="162" t="n">
        <v>1210175</v>
      </c>
      <c r="G707" s="164" t="str">
        <f aca="false" ca="false" dt2D="false" dtr="false" t="normal">CONCATENATE(C707, D707, E707)</f>
        <v>070706100S4560</v>
      </c>
    </row>
    <row ht="25.5" outlineLevel="0" r="708">
      <c r="A708" s="160" t="s">
        <v>1120</v>
      </c>
      <c r="B708" s="161" t="s">
        <v>98</v>
      </c>
      <c r="C708" s="161" t="s">
        <v>1220</v>
      </c>
      <c r="D708" s="161" t="s">
        <v>1284</v>
      </c>
      <c r="E708" s="161" t="s">
        <v>1121</v>
      </c>
      <c r="F708" s="162" t="n">
        <v>1210175</v>
      </c>
      <c r="G708" s="164" t="str">
        <f aca="false" ca="false" dt2D="false" dtr="false" t="normal">CONCATENATE(C708, D708, E708)</f>
        <v>070706100S4560600</v>
      </c>
    </row>
    <row outlineLevel="0" r="709">
      <c r="A709" s="160" t="s">
        <v>1247</v>
      </c>
      <c r="B709" s="161" t="s">
        <v>98</v>
      </c>
      <c r="C709" s="161" t="s">
        <v>1220</v>
      </c>
      <c r="D709" s="161" t="s">
        <v>1284</v>
      </c>
      <c r="E709" s="161" t="s">
        <v>1248</v>
      </c>
      <c r="F709" s="162" t="n">
        <v>1210175</v>
      </c>
      <c r="G709" s="164" t="str">
        <f aca="false" ca="false" dt2D="false" dtr="false" t="normal">CONCATENATE(C709, D709, E709)</f>
        <v>070706100S4560610</v>
      </c>
    </row>
    <row ht="51" outlineLevel="0" r="710">
      <c r="A710" s="160" t="s">
        <v>1249</v>
      </c>
      <c r="B710" s="161" t="s">
        <v>98</v>
      </c>
      <c r="C710" s="161" t="s">
        <v>1220</v>
      </c>
      <c r="D710" s="161" t="s">
        <v>1284</v>
      </c>
      <c r="E710" s="161" t="s">
        <v>1250</v>
      </c>
      <c r="F710" s="162" t="n">
        <v>1210175</v>
      </c>
      <c r="G710" s="164" t="str">
        <f aca="false" ca="false" dt2D="false" dtr="false" t="normal">CONCATENATE(C710, D710, E710)</f>
        <v>070706100S4560611</v>
      </c>
    </row>
    <row ht="25.5" outlineLevel="0" r="711">
      <c r="A711" s="160" t="s">
        <v>1285</v>
      </c>
      <c r="B711" s="161" t="s">
        <v>98</v>
      </c>
      <c r="C711" s="161" t="s">
        <v>1220</v>
      </c>
      <c r="D711" s="161" t="s">
        <v>1286</v>
      </c>
      <c r="E711" s="161" t="s">
        <v>851</v>
      </c>
      <c r="F711" s="162" t="n">
        <v>308100</v>
      </c>
      <c r="G711" s="164" t="str">
        <f aca="false" ca="false" dt2D="false" dtr="false" t="normal">CONCATENATE(C711, D711, E711)</f>
        <v>07070620000000</v>
      </c>
    </row>
    <row ht="38.25" outlineLevel="0" r="712">
      <c r="A712" s="160" t="s">
        <v>1287</v>
      </c>
      <c r="B712" s="161" t="s">
        <v>98</v>
      </c>
      <c r="C712" s="161" t="s">
        <v>1220</v>
      </c>
      <c r="D712" s="161" t="s">
        <v>1288</v>
      </c>
      <c r="E712" s="161" t="s">
        <v>851</v>
      </c>
      <c r="F712" s="162" t="n">
        <v>205100</v>
      </c>
      <c r="G712" s="164" t="str">
        <f aca="false" ca="false" dt2D="false" dtr="false" t="normal">CONCATENATE(C712, D712, E712)</f>
        <v>07070620080000</v>
      </c>
    </row>
    <row ht="25.5" outlineLevel="0" r="713">
      <c r="A713" s="160" t="s">
        <v>1120</v>
      </c>
      <c r="B713" s="161" t="s">
        <v>98</v>
      </c>
      <c r="C713" s="161" t="s">
        <v>1220</v>
      </c>
      <c r="D713" s="161" t="s">
        <v>1288</v>
      </c>
      <c r="E713" s="161" t="s">
        <v>1121</v>
      </c>
      <c r="F713" s="162" t="n">
        <v>205100</v>
      </c>
      <c r="G713" s="164" t="str">
        <f aca="false" ca="false" dt2D="false" dtr="false" t="normal">CONCATENATE(C713, D713, E713)</f>
        <v>07070620080000600</v>
      </c>
    </row>
    <row outlineLevel="0" r="714">
      <c r="A714" s="160" t="s">
        <v>1247</v>
      </c>
      <c r="B714" s="161" t="s">
        <v>98</v>
      </c>
      <c r="C714" s="161" t="s">
        <v>1220</v>
      </c>
      <c r="D714" s="161" t="s">
        <v>1288</v>
      </c>
      <c r="E714" s="161" t="s">
        <v>1248</v>
      </c>
      <c r="F714" s="162" t="n">
        <v>205100</v>
      </c>
      <c r="G714" s="164" t="str">
        <f aca="false" ca="false" dt2D="false" dtr="false" t="normal">CONCATENATE(C714, D714, E714)</f>
        <v>07070620080000610</v>
      </c>
    </row>
    <row ht="51" outlineLevel="0" r="715">
      <c r="A715" s="160" t="s">
        <v>1249</v>
      </c>
      <c r="B715" s="161" t="s">
        <v>98</v>
      </c>
      <c r="C715" s="161" t="s">
        <v>1220</v>
      </c>
      <c r="D715" s="161" t="s">
        <v>1288</v>
      </c>
      <c r="E715" s="161" t="s">
        <v>1250</v>
      </c>
      <c r="F715" s="162" t="n">
        <v>205100</v>
      </c>
      <c r="G715" s="164" t="str">
        <f aca="false" ca="false" dt2D="false" dtr="false" t="normal">CONCATENATE(C715, D715, E715)</f>
        <v>07070620080000611</v>
      </c>
    </row>
    <row ht="76.5" outlineLevel="0" r="716">
      <c r="A716" s="160" t="s">
        <v>1289</v>
      </c>
      <c r="B716" s="161" t="s">
        <v>98</v>
      </c>
      <c r="C716" s="161" t="s">
        <v>1220</v>
      </c>
      <c r="D716" s="161" t="s">
        <v>1290</v>
      </c>
      <c r="E716" s="161" t="s">
        <v>851</v>
      </c>
      <c r="F716" s="162" t="n">
        <v>20000</v>
      </c>
      <c r="G716" s="164" t="str">
        <f aca="false" ca="false" dt2D="false" dtr="false" t="normal">CONCATENATE(C716, D716, E716)</f>
        <v>070706200S4540</v>
      </c>
    </row>
    <row ht="25.5" outlineLevel="0" r="717">
      <c r="A717" s="160" t="s">
        <v>1120</v>
      </c>
      <c r="B717" s="161" t="s">
        <v>98</v>
      </c>
      <c r="C717" s="161" t="s">
        <v>1220</v>
      </c>
      <c r="D717" s="161" t="s">
        <v>1290</v>
      </c>
      <c r="E717" s="161" t="s">
        <v>1121</v>
      </c>
      <c r="F717" s="162" t="n">
        <v>20000</v>
      </c>
      <c r="G717" s="164" t="str">
        <f aca="false" ca="false" dt2D="false" dtr="false" t="normal">CONCATENATE(C717, D717, E717)</f>
        <v>070706200S4540600</v>
      </c>
    </row>
    <row outlineLevel="0" r="718">
      <c r="A718" s="160" t="s">
        <v>1247</v>
      </c>
      <c r="B718" s="161" t="s">
        <v>98</v>
      </c>
      <c r="C718" s="161" t="s">
        <v>1220</v>
      </c>
      <c r="D718" s="161" t="s">
        <v>1290</v>
      </c>
      <c r="E718" s="161" t="s">
        <v>1248</v>
      </c>
      <c r="F718" s="162" t="n">
        <v>20000</v>
      </c>
      <c r="G718" s="164" t="str">
        <f aca="false" ca="false" dt2D="false" dtr="false" t="normal">CONCATENATE(C718, D718, E718)</f>
        <v>070706200S4540610</v>
      </c>
    </row>
    <row ht="51" outlineLevel="0" r="719">
      <c r="A719" s="160" t="s">
        <v>1249</v>
      </c>
      <c r="B719" s="161" t="s">
        <v>98</v>
      </c>
      <c r="C719" s="161" t="s">
        <v>1220</v>
      </c>
      <c r="D719" s="161" t="s">
        <v>1290</v>
      </c>
      <c r="E719" s="161" t="s">
        <v>1250</v>
      </c>
      <c r="F719" s="162" t="n">
        <v>20000</v>
      </c>
      <c r="G719" s="164" t="str">
        <f aca="false" ca="false" dt2D="false" dtr="false" t="normal">CONCATENATE(C719, D719, E719)</f>
        <v>070706200S4540611</v>
      </c>
    </row>
    <row ht="51" outlineLevel="0" r="720">
      <c r="A720" s="160" t="s">
        <v>1291</v>
      </c>
      <c r="B720" s="161" t="s">
        <v>98</v>
      </c>
      <c r="C720" s="161" t="s">
        <v>1220</v>
      </c>
      <c r="D720" s="161" t="s">
        <v>1292</v>
      </c>
      <c r="E720" s="161" t="s">
        <v>851</v>
      </c>
      <c r="F720" s="162" t="n">
        <v>83000</v>
      </c>
      <c r="G720" s="164" t="str">
        <f aca="false" ca="false" dt2D="false" dtr="false" t="normal">CONCATENATE(C720, D720, E720)</f>
        <v>070706200S4560</v>
      </c>
    </row>
    <row ht="25.5" outlineLevel="0" r="721">
      <c r="A721" s="160" t="s">
        <v>1120</v>
      </c>
      <c r="B721" s="161" t="s">
        <v>98</v>
      </c>
      <c r="C721" s="161" t="s">
        <v>1220</v>
      </c>
      <c r="D721" s="161" t="s">
        <v>1292</v>
      </c>
      <c r="E721" s="161" t="s">
        <v>1121</v>
      </c>
      <c r="F721" s="162" t="n">
        <v>83000</v>
      </c>
      <c r="G721" s="164" t="str">
        <f aca="false" ca="false" dt2D="false" dtr="false" t="normal">CONCATENATE(C721, D721, E721)</f>
        <v>070706200S4560600</v>
      </c>
    </row>
    <row outlineLevel="0" r="722">
      <c r="A722" s="160" t="s">
        <v>1247</v>
      </c>
      <c r="B722" s="161" t="s">
        <v>98</v>
      </c>
      <c r="C722" s="161" t="s">
        <v>1220</v>
      </c>
      <c r="D722" s="161" t="s">
        <v>1292</v>
      </c>
      <c r="E722" s="161" t="s">
        <v>1248</v>
      </c>
      <c r="F722" s="162" t="n">
        <v>83000</v>
      </c>
      <c r="G722" s="164" t="str">
        <f aca="false" ca="false" dt2D="false" dtr="false" t="normal">CONCATENATE(C722, D722, E722)</f>
        <v>070706200S4560610</v>
      </c>
    </row>
    <row ht="51" outlineLevel="0" r="723">
      <c r="A723" s="160" t="s">
        <v>1249</v>
      </c>
      <c r="B723" s="161" t="s">
        <v>98</v>
      </c>
      <c r="C723" s="161" t="s">
        <v>1220</v>
      </c>
      <c r="D723" s="161" t="s">
        <v>1292</v>
      </c>
      <c r="E723" s="161" t="s">
        <v>1250</v>
      </c>
      <c r="F723" s="162" t="n">
        <v>83000</v>
      </c>
      <c r="G723" s="164" t="str">
        <f aca="false" ca="false" dt2D="false" dtr="false" t="normal">CONCATENATE(C723, D723, E723)</f>
        <v>070706200S4560611</v>
      </c>
    </row>
    <row ht="25.5" outlineLevel="0" r="724">
      <c r="A724" s="160" t="s">
        <v>1018</v>
      </c>
      <c r="B724" s="161" t="s">
        <v>98</v>
      </c>
      <c r="C724" s="161" t="s">
        <v>1220</v>
      </c>
      <c r="D724" s="161" t="s">
        <v>1293</v>
      </c>
      <c r="E724" s="161" t="s">
        <v>851</v>
      </c>
      <c r="F724" s="162" t="n">
        <v>12760444</v>
      </c>
      <c r="G724" s="164" t="str">
        <f aca="false" ca="false" dt2D="false" dtr="false" t="normal">CONCATENATE(C724, D724, E724)</f>
        <v>07070640000000</v>
      </c>
    </row>
    <row ht="76.5" outlineLevel="0" r="725">
      <c r="A725" s="160" t="s">
        <v>1294</v>
      </c>
      <c r="B725" s="161" t="s">
        <v>98</v>
      </c>
      <c r="C725" s="161" t="s">
        <v>1220</v>
      </c>
      <c r="D725" s="161" t="s">
        <v>1295</v>
      </c>
      <c r="E725" s="161" t="s">
        <v>851</v>
      </c>
      <c r="F725" s="162" t="n">
        <v>716100</v>
      </c>
      <c r="G725" s="164" t="str">
        <f aca="false" ca="false" dt2D="false" dtr="false" t="normal">CONCATENATE(C725, D725, E725)</f>
        <v>07070640010340</v>
      </c>
    </row>
    <row ht="25.5" outlineLevel="0" r="726">
      <c r="A726" s="160" t="s">
        <v>1120</v>
      </c>
      <c r="B726" s="161" t="s">
        <v>98</v>
      </c>
      <c r="C726" s="161" t="s">
        <v>1220</v>
      </c>
      <c r="D726" s="161" t="s">
        <v>1295</v>
      </c>
      <c r="E726" s="161" t="s">
        <v>1121</v>
      </c>
      <c r="F726" s="162" t="n">
        <v>716100</v>
      </c>
      <c r="G726" s="164" t="str">
        <f aca="false" ca="false" dt2D="false" dtr="false" t="normal">CONCATENATE(C726, D726, E726)</f>
        <v>07070640010340600</v>
      </c>
    </row>
    <row outlineLevel="0" r="727">
      <c r="A727" s="160" t="s">
        <v>1247</v>
      </c>
      <c r="B727" s="161" t="s">
        <v>98</v>
      </c>
      <c r="C727" s="161" t="s">
        <v>1220</v>
      </c>
      <c r="D727" s="161" t="s">
        <v>1295</v>
      </c>
      <c r="E727" s="161" t="s">
        <v>1248</v>
      </c>
      <c r="F727" s="162" t="n">
        <v>716100</v>
      </c>
      <c r="G727" s="164" t="str">
        <f aca="false" ca="false" dt2D="false" dtr="false" t="normal">CONCATENATE(C727, D727, E727)</f>
        <v>07070640010340610</v>
      </c>
    </row>
    <row ht="51" outlineLevel="0" r="728">
      <c r="A728" s="160" t="s">
        <v>1249</v>
      </c>
      <c r="B728" s="161" t="s">
        <v>98</v>
      </c>
      <c r="C728" s="161" t="s">
        <v>1220</v>
      </c>
      <c r="D728" s="161" t="s">
        <v>1295</v>
      </c>
      <c r="E728" s="161" t="s">
        <v>1250</v>
      </c>
      <c r="F728" s="162" t="n">
        <v>716100</v>
      </c>
      <c r="G728" s="164" t="str">
        <f aca="false" ca="false" dt2D="false" dtr="false" t="normal">CONCATENATE(C728, D728, E728)</f>
        <v>07070640010340611</v>
      </c>
    </row>
    <row ht="114.75" outlineLevel="0" r="729">
      <c r="A729" s="160" t="s">
        <v>1296</v>
      </c>
      <c r="B729" s="161" t="s">
        <v>98</v>
      </c>
      <c r="C729" s="161" t="s">
        <v>1220</v>
      </c>
      <c r="D729" s="161" t="s">
        <v>1297</v>
      </c>
      <c r="E729" s="161" t="s">
        <v>851</v>
      </c>
      <c r="F729" s="162" t="n">
        <v>206600</v>
      </c>
      <c r="G729" s="164" t="str">
        <f aca="false" ca="false" dt2D="false" dtr="false" t="normal">CONCATENATE(C729, D729, E729)</f>
        <v>07070640027241</v>
      </c>
    </row>
    <row ht="25.5" outlineLevel="0" r="730">
      <c r="A730" s="160" t="s">
        <v>1120</v>
      </c>
      <c r="B730" s="161" t="s">
        <v>98</v>
      </c>
      <c r="C730" s="161" t="s">
        <v>1220</v>
      </c>
      <c r="D730" s="161" t="s">
        <v>1297</v>
      </c>
      <c r="E730" s="161" t="s">
        <v>1121</v>
      </c>
      <c r="F730" s="162" t="n">
        <v>206600</v>
      </c>
      <c r="G730" s="164" t="str">
        <f aca="false" ca="false" dt2D="false" dtr="false" t="normal">CONCATENATE(C730, D730, E730)</f>
        <v>07070640027241600</v>
      </c>
    </row>
    <row outlineLevel="0" r="731">
      <c r="A731" s="160" t="s">
        <v>1247</v>
      </c>
      <c r="B731" s="161" t="s">
        <v>98</v>
      </c>
      <c r="C731" s="161" t="s">
        <v>1220</v>
      </c>
      <c r="D731" s="161" t="s">
        <v>1297</v>
      </c>
      <c r="E731" s="161" t="s">
        <v>1248</v>
      </c>
      <c r="F731" s="162" t="n">
        <v>206600</v>
      </c>
      <c r="G731" s="164" t="str">
        <f aca="false" ca="false" dt2D="false" dtr="false" t="normal">CONCATENATE(C731, D731, E731)</f>
        <v>07070640027241610</v>
      </c>
    </row>
    <row ht="51" outlineLevel="0" r="732">
      <c r="A732" s="160" t="s">
        <v>1249</v>
      </c>
      <c r="B732" s="161" t="s">
        <v>98</v>
      </c>
      <c r="C732" s="161" t="s">
        <v>1220</v>
      </c>
      <c r="D732" s="161" t="s">
        <v>1297</v>
      </c>
      <c r="E732" s="161" t="s">
        <v>1250</v>
      </c>
      <c r="F732" s="162" t="n">
        <v>206600</v>
      </c>
      <c r="G732" s="164" t="str">
        <f aca="false" ca="false" dt2D="false" dtr="false" t="normal">CONCATENATE(C732, D732, E732)</f>
        <v>07070640027241611</v>
      </c>
    </row>
    <row ht="76.5" outlineLevel="0" r="733">
      <c r="A733" s="160" t="s">
        <v>1298</v>
      </c>
      <c r="B733" s="161" t="s">
        <v>98</v>
      </c>
      <c r="C733" s="161" t="s">
        <v>1220</v>
      </c>
      <c r="D733" s="161" t="s">
        <v>1299</v>
      </c>
      <c r="E733" s="161" t="s">
        <v>851</v>
      </c>
      <c r="F733" s="162" t="n">
        <v>686261</v>
      </c>
      <c r="G733" s="164" t="str">
        <f aca="false" ca="false" dt2D="false" dtr="false" t="normal">CONCATENATE(C733, D733, E733)</f>
        <v>07070640027242</v>
      </c>
    </row>
    <row ht="25.5" outlineLevel="0" r="734">
      <c r="A734" s="160" t="s">
        <v>1120</v>
      </c>
      <c r="B734" s="161" t="s">
        <v>98</v>
      </c>
      <c r="C734" s="161" t="s">
        <v>1220</v>
      </c>
      <c r="D734" s="161" t="s">
        <v>1299</v>
      </c>
      <c r="E734" s="161" t="s">
        <v>1121</v>
      </c>
      <c r="F734" s="162" t="n">
        <v>686261</v>
      </c>
      <c r="G734" s="164" t="str">
        <f aca="false" ca="false" dt2D="false" dtr="false" t="normal">CONCATENATE(C734, D734, E734)</f>
        <v>07070640027242600</v>
      </c>
    </row>
    <row outlineLevel="0" r="735">
      <c r="A735" s="160" t="s">
        <v>1247</v>
      </c>
      <c r="B735" s="161" t="s">
        <v>98</v>
      </c>
      <c r="C735" s="161" t="s">
        <v>1220</v>
      </c>
      <c r="D735" s="161" t="s">
        <v>1299</v>
      </c>
      <c r="E735" s="161" t="s">
        <v>1248</v>
      </c>
      <c r="F735" s="162" t="n">
        <v>686261</v>
      </c>
      <c r="G735" s="164" t="str">
        <f aca="false" ca="false" dt2D="false" dtr="false" t="normal">CONCATENATE(C735, D735, E735)</f>
        <v>07070640027242610</v>
      </c>
    </row>
    <row ht="51" outlineLevel="0" r="736">
      <c r="A736" s="160" t="s">
        <v>1249</v>
      </c>
      <c r="B736" s="161" t="s">
        <v>98</v>
      </c>
      <c r="C736" s="161" t="s">
        <v>1220</v>
      </c>
      <c r="D736" s="161" t="s">
        <v>1299</v>
      </c>
      <c r="E736" s="161" t="s">
        <v>1250</v>
      </c>
      <c r="F736" s="162" t="n">
        <v>686261</v>
      </c>
      <c r="G736" s="164" t="str">
        <f aca="false" ca="false" dt2D="false" dtr="false" t="normal">CONCATENATE(C736, D736, E736)</f>
        <v>07070640027242611</v>
      </c>
    </row>
    <row ht="89.25" outlineLevel="0" r="737">
      <c r="A737" s="160" t="s">
        <v>1300</v>
      </c>
      <c r="B737" s="161" t="s">
        <v>98</v>
      </c>
      <c r="C737" s="161" t="s">
        <v>1220</v>
      </c>
      <c r="D737" s="161" t="s">
        <v>1301</v>
      </c>
      <c r="E737" s="161" t="s">
        <v>851</v>
      </c>
      <c r="F737" s="162" t="n">
        <v>6673583</v>
      </c>
      <c r="G737" s="164" t="str">
        <f aca="false" ca="false" dt2D="false" dtr="false" t="normal">CONCATENATE(C737, D737, E737)</f>
        <v>07070640040000</v>
      </c>
    </row>
    <row ht="25.5" outlineLevel="0" r="738">
      <c r="A738" s="160" t="s">
        <v>1120</v>
      </c>
      <c r="B738" s="161" t="s">
        <v>98</v>
      </c>
      <c r="C738" s="161" t="s">
        <v>1220</v>
      </c>
      <c r="D738" s="161" t="s">
        <v>1301</v>
      </c>
      <c r="E738" s="161" t="s">
        <v>1121</v>
      </c>
      <c r="F738" s="162" t="n">
        <v>6673583</v>
      </c>
      <c r="G738" s="164" t="str">
        <f aca="false" ca="false" dt2D="false" dtr="false" t="normal">CONCATENATE(C738, D738, E738)</f>
        <v>07070640040000600</v>
      </c>
    </row>
    <row outlineLevel="0" r="739">
      <c r="A739" s="160" t="s">
        <v>1247</v>
      </c>
      <c r="B739" s="161" t="s">
        <v>98</v>
      </c>
      <c r="C739" s="161" t="s">
        <v>1220</v>
      </c>
      <c r="D739" s="161" t="s">
        <v>1301</v>
      </c>
      <c r="E739" s="161" t="s">
        <v>1248</v>
      </c>
      <c r="F739" s="162" t="n">
        <v>6673583</v>
      </c>
      <c r="G739" s="164" t="str">
        <f aca="false" ca="false" dt2D="false" dtr="false" t="normal">CONCATENATE(C739, D739, E739)</f>
        <v>07070640040000610</v>
      </c>
    </row>
    <row ht="51" outlineLevel="0" r="740">
      <c r="A740" s="160" t="s">
        <v>1249</v>
      </c>
      <c r="B740" s="161" t="s">
        <v>98</v>
      </c>
      <c r="C740" s="161" t="s">
        <v>1220</v>
      </c>
      <c r="D740" s="161" t="s">
        <v>1301</v>
      </c>
      <c r="E740" s="161" t="s">
        <v>1250</v>
      </c>
      <c r="F740" s="162" t="n">
        <v>6673583</v>
      </c>
      <c r="G740" s="164" t="str">
        <f aca="false" ca="false" dt2D="false" dtr="false" t="normal">CONCATENATE(C740, D740, E740)</f>
        <v>07070640040000611</v>
      </c>
    </row>
    <row ht="114.75" outlineLevel="0" r="741">
      <c r="A741" s="160" t="s">
        <v>1302</v>
      </c>
      <c r="B741" s="161" t="s">
        <v>98</v>
      </c>
      <c r="C741" s="161" t="s">
        <v>1220</v>
      </c>
      <c r="D741" s="161" t="s">
        <v>1303</v>
      </c>
      <c r="E741" s="161" t="s">
        <v>851</v>
      </c>
      <c r="F741" s="162" t="n">
        <v>2436900</v>
      </c>
      <c r="G741" s="164" t="str">
        <f aca="false" ca="false" dt2D="false" dtr="false" t="normal">CONCATENATE(C741, D741, E741)</f>
        <v>07070640041000</v>
      </c>
    </row>
    <row ht="25.5" outlineLevel="0" r="742">
      <c r="A742" s="160" t="s">
        <v>1120</v>
      </c>
      <c r="B742" s="161" t="s">
        <v>98</v>
      </c>
      <c r="C742" s="161" t="s">
        <v>1220</v>
      </c>
      <c r="D742" s="161" t="s">
        <v>1303</v>
      </c>
      <c r="E742" s="161" t="s">
        <v>1121</v>
      </c>
      <c r="F742" s="162" t="n">
        <v>2436900</v>
      </c>
      <c r="G742" s="164" t="str">
        <f aca="false" ca="false" dt2D="false" dtr="false" t="normal">CONCATENATE(C742, D742, E742)</f>
        <v>07070640041000600</v>
      </c>
    </row>
    <row outlineLevel="0" r="743">
      <c r="A743" s="160" t="s">
        <v>1247</v>
      </c>
      <c r="B743" s="161" t="s">
        <v>98</v>
      </c>
      <c r="C743" s="161" t="s">
        <v>1220</v>
      </c>
      <c r="D743" s="161" t="s">
        <v>1303</v>
      </c>
      <c r="E743" s="161" t="s">
        <v>1248</v>
      </c>
      <c r="F743" s="162" t="n">
        <v>2436900</v>
      </c>
      <c r="G743" s="164" t="str">
        <f aca="false" ca="false" dt2D="false" dtr="false" t="normal">CONCATENATE(C743, D743, E743)</f>
        <v>07070640041000610</v>
      </c>
    </row>
    <row ht="51" outlineLevel="0" r="744">
      <c r="A744" s="160" t="s">
        <v>1249</v>
      </c>
      <c r="B744" s="161" t="s">
        <v>98</v>
      </c>
      <c r="C744" s="161" t="s">
        <v>1220</v>
      </c>
      <c r="D744" s="161" t="s">
        <v>1303</v>
      </c>
      <c r="E744" s="161" t="s">
        <v>1250</v>
      </c>
      <c r="F744" s="162" t="n">
        <v>2436900</v>
      </c>
      <c r="G744" s="164" t="str">
        <f aca="false" ca="false" dt2D="false" dtr="false" t="normal">CONCATENATE(C744, D744, E744)</f>
        <v>07070640041000611</v>
      </c>
    </row>
    <row ht="89.25" outlineLevel="0" r="745">
      <c r="A745" s="160" t="s">
        <v>1304</v>
      </c>
      <c r="B745" s="161" t="s">
        <v>98</v>
      </c>
      <c r="C745" s="161" t="s">
        <v>1220</v>
      </c>
      <c r="D745" s="161" t="s">
        <v>1305</v>
      </c>
      <c r="E745" s="161" t="s">
        <v>851</v>
      </c>
      <c r="F745" s="162" t="n">
        <v>30000</v>
      </c>
      <c r="G745" s="164" t="str">
        <f aca="false" ca="false" dt2D="false" dtr="false" t="normal">CONCATENATE(C745, D745, E745)</f>
        <v>07070640047000</v>
      </c>
    </row>
    <row ht="25.5" outlineLevel="0" r="746">
      <c r="A746" s="160" t="s">
        <v>1120</v>
      </c>
      <c r="B746" s="161" t="s">
        <v>98</v>
      </c>
      <c r="C746" s="161" t="s">
        <v>1220</v>
      </c>
      <c r="D746" s="161" t="s">
        <v>1305</v>
      </c>
      <c r="E746" s="161" t="s">
        <v>1121</v>
      </c>
      <c r="F746" s="162" t="n">
        <v>30000</v>
      </c>
      <c r="G746" s="164" t="str">
        <f aca="false" ca="false" dt2D="false" dtr="false" t="normal">CONCATENATE(C746, D746, E746)</f>
        <v>07070640047000600</v>
      </c>
    </row>
    <row outlineLevel="0" r="747">
      <c r="A747" s="160" t="s">
        <v>1247</v>
      </c>
      <c r="B747" s="161" t="s">
        <v>98</v>
      </c>
      <c r="C747" s="161" t="s">
        <v>1220</v>
      </c>
      <c r="D747" s="161" t="s">
        <v>1305</v>
      </c>
      <c r="E747" s="161" t="s">
        <v>1248</v>
      </c>
      <c r="F747" s="162" t="n">
        <v>30000</v>
      </c>
      <c r="G747" s="164" t="str">
        <f aca="false" ca="false" dt2D="false" dtr="false" t="normal">CONCATENATE(C747, D747, E747)</f>
        <v>07070640047000610</v>
      </c>
    </row>
    <row outlineLevel="0" r="748">
      <c r="A748" s="160" t="s">
        <v>1265</v>
      </c>
      <c r="B748" s="161" t="s">
        <v>98</v>
      </c>
      <c r="C748" s="161" t="s">
        <v>1220</v>
      </c>
      <c r="D748" s="161" t="s">
        <v>1305</v>
      </c>
      <c r="E748" s="161" t="s">
        <v>1266</v>
      </c>
      <c r="F748" s="162" t="n">
        <v>30000</v>
      </c>
      <c r="G748" s="164" t="str">
        <f aca="false" ca="false" dt2D="false" dtr="false" t="normal">CONCATENATE(C748, D748, E748)</f>
        <v>07070640047000612</v>
      </c>
    </row>
    <row ht="76.5" outlineLevel="0" r="749">
      <c r="A749" s="160" t="s">
        <v>1306</v>
      </c>
      <c r="B749" s="161" t="s">
        <v>98</v>
      </c>
      <c r="C749" s="161" t="s">
        <v>1220</v>
      </c>
      <c r="D749" s="161" t="s">
        <v>1307</v>
      </c>
      <c r="E749" s="161" t="s">
        <v>851</v>
      </c>
      <c r="F749" s="162" t="n">
        <v>1069680</v>
      </c>
      <c r="G749" s="164" t="str">
        <f aca="false" ca="false" dt2D="false" dtr="false" t="normal">CONCATENATE(C749, D749, E749)</f>
        <v>0707064004Г000</v>
      </c>
    </row>
    <row ht="25.5" outlineLevel="0" r="750">
      <c r="A750" s="160" t="s">
        <v>1120</v>
      </c>
      <c r="B750" s="161" t="s">
        <v>98</v>
      </c>
      <c r="C750" s="161" t="s">
        <v>1220</v>
      </c>
      <c r="D750" s="161" t="s">
        <v>1307</v>
      </c>
      <c r="E750" s="161" t="s">
        <v>1121</v>
      </c>
      <c r="F750" s="162" t="n">
        <v>1069680</v>
      </c>
      <c r="G750" s="164" t="str">
        <f aca="false" ca="false" dt2D="false" dtr="false" t="normal">CONCATENATE(C750, D750, E750)</f>
        <v>0707064004Г000600</v>
      </c>
    </row>
    <row outlineLevel="0" r="751">
      <c r="A751" s="160" t="s">
        <v>1247</v>
      </c>
      <c r="B751" s="161" t="s">
        <v>98</v>
      </c>
      <c r="C751" s="161" t="s">
        <v>1220</v>
      </c>
      <c r="D751" s="161" t="s">
        <v>1307</v>
      </c>
      <c r="E751" s="161" t="s">
        <v>1248</v>
      </c>
      <c r="F751" s="162" t="n">
        <v>1069680</v>
      </c>
      <c r="G751" s="164" t="str">
        <f aca="false" ca="false" dt2D="false" dtr="false" t="normal">CONCATENATE(C751, D751, E751)</f>
        <v>0707064004Г000610</v>
      </c>
    </row>
    <row ht="51" outlineLevel="0" r="752">
      <c r="A752" s="160" t="s">
        <v>1249</v>
      </c>
      <c r="B752" s="161" t="s">
        <v>98</v>
      </c>
      <c r="C752" s="161" t="s">
        <v>1220</v>
      </c>
      <c r="D752" s="161" t="s">
        <v>1307</v>
      </c>
      <c r="E752" s="161" t="s">
        <v>1250</v>
      </c>
      <c r="F752" s="162" t="n">
        <v>1069680</v>
      </c>
      <c r="G752" s="164" t="str">
        <f aca="false" ca="false" dt2D="false" dtr="false" t="normal">CONCATENATE(C752, D752, E752)</f>
        <v>0707064004Г000611</v>
      </c>
    </row>
    <row ht="76.5" outlineLevel="0" r="753">
      <c r="A753" s="160" t="s">
        <v>1308</v>
      </c>
      <c r="B753" s="161" t="s">
        <v>98</v>
      </c>
      <c r="C753" s="161" t="s">
        <v>1220</v>
      </c>
      <c r="D753" s="161" t="s">
        <v>1309</v>
      </c>
      <c r="E753" s="161" t="s">
        <v>851</v>
      </c>
      <c r="F753" s="162" t="n">
        <v>61320</v>
      </c>
      <c r="G753" s="164" t="str">
        <f aca="false" ca="false" dt2D="false" dtr="false" t="normal">CONCATENATE(C753, D753, E753)</f>
        <v>0707064004М000</v>
      </c>
    </row>
    <row ht="25.5" outlineLevel="0" r="754">
      <c r="A754" s="160" t="s">
        <v>1120</v>
      </c>
      <c r="B754" s="161" t="s">
        <v>98</v>
      </c>
      <c r="C754" s="161" t="s">
        <v>1220</v>
      </c>
      <c r="D754" s="161" t="s">
        <v>1309</v>
      </c>
      <c r="E754" s="161" t="s">
        <v>1121</v>
      </c>
      <c r="F754" s="162" t="n">
        <v>61320</v>
      </c>
      <c r="G754" s="164" t="str">
        <f aca="false" ca="false" dt2D="false" dtr="false" t="normal">CONCATENATE(C754, D754, E754)</f>
        <v>0707064004М000600</v>
      </c>
    </row>
    <row outlineLevel="0" r="755">
      <c r="A755" s="160" t="s">
        <v>1247</v>
      </c>
      <c r="B755" s="161" t="s">
        <v>98</v>
      </c>
      <c r="C755" s="161" t="s">
        <v>1220</v>
      </c>
      <c r="D755" s="161" t="s">
        <v>1309</v>
      </c>
      <c r="E755" s="161" t="s">
        <v>1248</v>
      </c>
      <c r="F755" s="162" t="n">
        <v>61320</v>
      </c>
      <c r="G755" s="164" t="str">
        <f aca="false" ca="false" dt2D="false" dtr="false" t="normal">CONCATENATE(C755, D755, E755)</f>
        <v>0707064004М000610</v>
      </c>
    </row>
    <row ht="51" outlineLevel="0" r="756">
      <c r="A756" s="160" t="s">
        <v>1249</v>
      </c>
      <c r="B756" s="161" t="s">
        <v>98</v>
      </c>
      <c r="C756" s="161" t="s">
        <v>1220</v>
      </c>
      <c r="D756" s="161" t="s">
        <v>1309</v>
      </c>
      <c r="E756" s="161" t="s">
        <v>1250</v>
      </c>
      <c r="F756" s="162" t="n">
        <v>61320</v>
      </c>
      <c r="G756" s="164" t="str">
        <f aca="false" ca="false" dt2D="false" dtr="false" t="normal">CONCATENATE(C756, D756, E756)</f>
        <v>0707064004М000611</v>
      </c>
    </row>
    <row ht="63.75" outlineLevel="0" r="757">
      <c r="A757" s="160" t="s">
        <v>1310</v>
      </c>
      <c r="B757" s="161" t="s">
        <v>98</v>
      </c>
      <c r="C757" s="161" t="s">
        <v>1220</v>
      </c>
      <c r="D757" s="161" t="s">
        <v>1311</v>
      </c>
      <c r="E757" s="161" t="s">
        <v>851</v>
      </c>
      <c r="F757" s="162" t="n">
        <v>93000</v>
      </c>
      <c r="G757" s="164" t="str">
        <f aca="false" ca="false" dt2D="false" dtr="false" t="normal">CONCATENATE(C757, D757, E757)</f>
        <v>0707064004Э000</v>
      </c>
    </row>
    <row ht="25.5" outlineLevel="0" r="758">
      <c r="A758" s="160" t="s">
        <v>1120</v>
      </c>
      <c r="B758" s="161" t="s">
        <v>98</v>
      </c>
      <c r="C758" s="161" t="s">
        <v>1220</v>
      </c>
      <c r="D758" s="161" t="s">
        <v>1311</v>
      </c>
      <c r="E758" s="161" t="s">
        <v>1121</v>
      </c>
      <c r="F758" s="162" t="n">
        <v>93000</v>
      </c>
      <c r="G758" s="164" t="str">
        <f aca="false" ca="false" dt2D="false" dtr="false" t="normal">CONCATENATE(C758, D758, E758)</f>
        <v>0707064004Э000600</v>
      </c>
    </row>
    <row outlineLevel="0" r="759">
      <c r="A759" s="160" t="s">
        <v>1247</v>
      </c>
      <c r="B759" s="161" t="s">
        <v>98</v>
      </c>
      <c r="C759" s="161" t="s">
        <v>1220</v>
      </c>
      <c r="D759" s="161" t="s">
        <v>1311</v>
      </c>
      <c r="E759" s="161" t="s">
        <v>1248</v>
      </c>
      <c r="F759" s="162" t="n">
        <v>93000</v>
      </c>
      <c r="G759" s="164" t="str">
        <f aca="false" ca="false" dt2D="false" dtr="false" t="normal">CONCATENATE(C759, D759, E759)</f>
        <v>0707064004Э000610</v>
      </c>
    </row>
    <row ht="51" outlineLevel="0" r="760">
      <c r="A760" s="160" t="s">
        <v>1249</v>
      </c>
      <c r="B760" s="161" t="s">
        <v>98</v>
      </c>
      <c r="C760" s="161" t="s">
        <v>1220</v>
      </c>
      <c r="D760" s="161" t="s">
        <v>1311</v>
      </c>
      <c r="E760" s="161" t="s">
        <v>1250</v>
      </c>
      <c r="F760" s="162" t="n">
        <v>93000</v>
      </c>
      <c r="G760" s="164" t="str">
        <f aca="false" ca="false" dt2D="false" dtr="false" t="normal">CONCATENATE(C760, D760, E760)</f>
        <v>0707064004Э000611</v>
      </c>
    </row>
    <row ht="63.75" outlineLevel="0" r="761">
      <c r="A761" s="160" t="s">
        <v>1312</v>
      </c>
      <c r="B761" s="161" t="s">
        <v>98</v>
      </c>
      <c r="C761" s="161" t="s">
        <v>1220</v>
      </c>
      <c r="D761" s="161" t="s">
        <v>1313</v>
      </c>
      <c r="E761" s="161" t="s">
        <v>851</v>
      </c>
      <c r="F761" s="162" t="n">
        <v>437000</v>
      </c>
      <c r="G761" s="164" t="str">
        <f aca="false" ca="false" dt2D="false" dtr="false" t="normal">CONCATENATE(C761, D761, E761)</f>
        <v>070706400S4560</v>
      </c>
    </row>
    <row ht="25.5" outlineLevel="0" r="762">
      <c r="A762" s="160" t="s">
        <v>1120</v>
      </c>
      <c r="B762" s="161" t="s">
        <v>98</v>
      </c>
      <c r="C762" s="161" t="s">
        <v>1220</v>
      </c>
      <c r="D762" s="161" t="s">
        <v>1313</v>
      </c>
      <c r="E762" s="161" t="s">
        <v>1121</v>
      </c>
      <c r="F762" s="162" t="n">
        <v>437000</v>
      </c>
      <c r="G762" s="164" t="str">
        <f aca="false" ca="false" dt2D="false" dtr="false" t="normal">CONCATENATE(C762, D762, E762)</f>
        <v>070706400S4560600</v>
      </c>
    </row>
    <row outlineLevel="0" r="763">
      <c r="A763" s="160" t="s">
        <v>1247</v>
      </c>
      <c r="B763" s="161" t="s">
        <v>98</v>
      </c>
      <c r="C763" s="161" t="s">
        <v>1220</v>
      </c>
      <c r="D763" s="161" t="s">
        <v>1313</v>
      </c>
      <c r="E763" s="161" t="s">
        <v>1248</v>
      </c>
      <c r="F763" s="162" t="n">
        <v>437000</v>
      </c>
      <c r="G763" s="164" t="str">
        <f aca="false" ca="false" dt2D="false" dtr="false" t="normal">CONCATENATE(C763, D763, E763)</f>
        <v>070706400S4560610</v>
      </c>
    </row>
    <row ht="51" outlineLevel="0" r="764">
      <c r="A764" s="160" t="s">
        <v>1249</v>
      </c>
      <c r="B764" s="161" t="s">
        <v>98</v>
      </c>
      <c r="C764" s="161" t="s">
        <v>1220</v>
      </c>
      <c r="D764" s="161" t="s">
        <v>1313</v>
      </c>
      <c r="E764" s="161" t="s">
        <v>1250</v>
      </c>
      <c r="F764" s="162" t="n">
        <v>76000</v>
      </c>
      <c r="G764" s="164" t="str">
        <f aca="false" ca="false" dt2D="false" dtr="false" t="normal">CONCATENATE(C764, D764, E764)</f>
        <v>070706400S4560611</v>
      </c>
    </row>
    <row outlineLevel="0" r="765">
      <c r="A765" s="160" t="s">
        <v>1265</v>
      </c>
      <c r="B765" s="161" t="s">
        <v>98</v>
      </c>
      <c r="C765" s="161" t="s">
        <v>1220</v>
      </c>
      <c r="D765" s="161" t="s">
        <v>1313</v>
      </c>
      <c r="E765" s="161" t="s">
        <v>1266</v>
      </c>
      <c r="F765" s="162" t="n">
        <v>361000</v>
      </c>
      <c r="G765" s="164" t="str">
        <f aca="false" ca="false" dt2D="false" dtr="false" t="normal">CONCATENATE(C765, D765, E765)</f>
        <v>070706400S4560612</v>
      </c>
    </row>
    <row ht="89.25" outlineLevel="0" r="766">
      <c r="A766" s="160" t="s">
        <v>1314</v>
      </c>
      <c r="B766" s="161" t="s">
        <v>98</v>
      </c>
      <c r="C766" s="161" t="s">
        <v>1220</v>
      </c>
      <c r="D766" s="161" t="s">
        <v>1315</v>
      </c>
      <c r="E766" s="161" t="s">
        <v>851</v>
      </c>
      <c r="F766" s="162" t="n">
        <v>350000</v>
      </c>
      <c r="G766" s="164" t="str">
        <f aca="false" ca="false" dt2D="false" dtr="false" t="normal">CONCATENATE(C766, D766, E766)</f>
        <v>070706400Ц0000</v>
      </c>
    </row>
    <row ht="25.5" outlineLevel="0" r="767">
      <c r="A767" s="160" t="s">
        <v>1120</v>
      </c>
      <c r="B767" s="161" t="s">
        <v>98</v>
      </c>
      <c r="C767" s="161" t="s">
        <v>1220</v>
      </c>
      <c r="D767" s="161" t="s">
        <v>1315</v>
      </c>
      <c r="E767" s="161" t="s">
        <v>1121</v>
      </c>
      <c r="F767" s="162" t="n">
        <v>350000</v>
      </c>
      <c r="G767" s="164" t="str">
        <f aca="false" ca="false" dt2D="false" dtr="false" t="normal">CONCATENATE(C767, D767, E767)</f>
        <v>070706400Ц0000600</v>
      </c>
    </row>
    <row outlineLevel="0" r="768">
      <c r="A768" s="160" t="s">
        <v>1247</v>
      </c>
      <c r="B768" s="161" t="s">
        <v>98</v>
      </c>
      <c r="C768" s="161" t="s">
        <v>1220</v>
      </c>
      <c r="D768" s="161" t="s">
        <v>1315</v>
      </c>
      <c r="E768" s="161" t="s">
        <v>1248</v>
      </c>
      <c r="F768" s="162" t="n">
        <v>350000</v>
      </c>
      <c r="G768" s="164" t="str">
        <f aca="false" ca="false" dt2D="false" dtr="false" t="normal">CONCATENATE(C768, D768, E768)</f>
        <v>070706400Ц0000610</v>
      </c>
    </row>
    <row outlineLevel="0" r="769">
      <c r="A769" s="160" t="s">
        <v>1265</v>
      </c>
      <c r="B769" s="161" t="s">
        <v>98</v>
      </c>
      <c r="C769" s="161" t="s">
        <v>1220</v>
      </c>
      <c r="D769" s="161" t="s">
        <v>1315</v>
      </c>
      <c r="E769" s="161" t="s">
        <v>1266</v>
      </c>
      <c r="F769" s="162" t="n">
        <v>350000</v>
      </c>
      <c r="G769" s="164" t="str">
        <f aca="false" ca="false" dt2D="false" dtr="false" t="normal">CONCATENATE(C769, D769, E769)</f>
        <v>070706400Ц0000612</v>
      </c>
    </row>
    <row ht="25.5" outlineLevel="0" r="770">
      <c r="A770" s="160" t="s">
        <v>1316</v>
      </c>
      <c r="B770" s="161" t="s">
        <v>98</v>
      </c>
      <c r="C770" s="161" t="s">
        <v>1220</v>
      </c>
      <c r="D770" s="161" t="s">
        <v>1317</v>
      </c>
      <c r="E770" s="161" t="s">
        <v>851</v>
      </c>
      <c r="F770" s="162" t="n">
        <v>150725</v>
      </c>
      <c r="G770" s="164" t="str">
        <f aca="false" ca="false" dt2D="false" dtr="false" t="normal">CONCATENATE(C770, D770, E770)</f>
        <v>07070650000000</v>
      </c>
    </row>
    <row ht="76.5" outlineLevel="0" r="771">
      <c r="A771" s="160" t="s">
        <v>1318</v>
      </c>
      <c r="B771" s="161" t="s">
        <v>98</v>
      </c>
      <c r="C771" s="161" t="s">
        <v>1220</v>
      </c>
      <c r="D771" s="161" t="s">
        <v>1319</v>
      </c>
      <c r="E771" s="161" t="s">
        <v>851</v>
      </c>
      <c r="F771" s="162" t="n">
        <v>45500</v>
      </c>
      <c r="G771" s="164" t="str">
        <f aca="false" ca="false" dt2D="false" dtr="false" t="normal">CONCATENATE(C771, D771, E771)</f>
        <v>07070650080010</v>
      </c>
    </row>
    <row ht="25.5" outlineLevel="0" r="772">
      <c r="A772" s="160" t="s">
        <v>1120</v>
      </c>
      <c r="B772" s="161" t="s">
        <v>98</v>
      </c>
      <c r="C772" s="161" t="s">
        <v>1220</v>
      </c>
      <c r="D772" s="161" t="s">
        <v>1319</v>
      </c>
      <c r="E772" s="161" t="s">
        <v>1121</v>
      </c>
      <c r="F772" s="162" t="n">
        <v>45500</v>
      </c>
      <c r="G772" s="164" t="str">
        <f aca="false" ca="false" dt2D="false" dtr="false" t="normal">CONCATENATE(C772, D772, E772)</f>
        <v>07070650080010600</v>
      </c>
    </row>
    <row outlineLevel="0" r="773">
      <c r="A773" s="160" t="s">
        <v>1247</v>
      </c>
      <c r="B773" s="161" t="s">
        <v>98</v>
      </c>
      <c r="C773" s="161" t="s">
        <v>1220</v>
      </c>
      <c r="D773" s="161" t="s">
        <v>1319</v>
      </c>
      <c r="E773" s="161" t="s">
        <v>1248</v>
      </c>
      <c r="F773" s="162" t="n">
        <v>45500</v>
      </c>
      <c r="G773" s="164" t="str">
        <f aca="false" ca="false" dt2D="false" dtr="false" t="normal">CONCATENATE(C773, D773, E773)</f>
        <v>07070650080010610</v>
      </c>
    </row>
    <row ht="51" outlineLevel="0" r="774">
      <c r="A774" s="160" t="s">
        <v>1249</v>
      </c>
      <c r="B774" s="161" t="s">
        <v>98</v>
      </c>
      <c r="C774" s="161" t="s">
        <v>1220</v>
      </c>
      <c r="D774" s="161" t="s">
        <v>1319</v>
      </c>
      <c r="E774" s="161" t="s">
        <v>1250</v>
      </c>
      <c r="F774" s="162" t="n">
        <v>45500</v>
      </c>
      <c r="G774" s="164" t="str">
        <f aca="false" ca="false" dt2D="false" dtr="false" t="normal">CONCATENATE(C774, D774, E774)</f>
        <v>07070650080010611</v>
      </c>
    </row>
    <row ht="63.75" outlineLevel="0" r="775">
      <c r="A775" s="160" t="s">
        <v>1320</v>
      </c>
      <c r="B775" s="161" t="s">
        <v>98</v>
      </c>
      <c r="C775" s="161" t="s">
        <v>1220</v>
      </c>
      <c r="D775" s="161" t="s">
        <v>1321</v>
      </c>
      <c r="E775" s="161" t="s">
        <v>851</v>
      </c>
      <c r="F775" s="162" t="n">
        <v>30000</v>
      </c>
      <c r="G775" s="164" t="str">
        <f aca="false" ca="false" dt2D="false" dtr="false" t="normal">CONCATENATE(C775, D775, E775)</f>
        <v>07070650080020</v>
      </c>
    </row>
    <row ht="25.5" outlineLevel="0" r="776">
      <c r="A776" s="160" t="s">
        <v>1120</v>
      </c>
      <c r="B776" s="161" t="s">
        <v>98</v>
      </c>
      <c r="C776" s="161" t="s">
        <v>1220</v>
      </c>
      <c r="D776" s="161" t="s">
        <v>1321</v>
      </c>
      <c r="E776" s="161" t="s">
        <v>1121</v>
      </c>
      <c r="F776" s="162" t="n">
        <v>30000</v>
      </c>
      <c r="G776" s="164" t="str">
        <f aca="false" ca="false" dt2D="false" dtr="false" t="normal">CONCATENATE(C776, D776, E776)</f>
        <v>07070650080020600</v>
      </c>
    </row>
    <row outlineLevel="0" r="777">
      <c r="A777" s="160" t="s">
        <v>1247</v>
      </c>
      <c r="B777" s="161" t="s">
        <v>98</v>
      </c>
      <c r="C777" s="161" t="s">
        <v>1220</v>
      </c>
      <c r="D777" s="161" t="s">
        <v>1321</v>
      </c>
      <c r="E777" s="161" t="s">
        <v>1248</v>
      </c>
      <c r="F777" s="162" t="n">
        <v>30000</v>
      </c>
      <c r="G777" s="164" t="str">
        <f aca="false" ca="false" dt2D="false" dtr="false" t="normal">CONCATENATE(C777, D777, E777)</f>
        <v>07070650080020610</v>
      </c>
    </row>
    <row ht="51" outlineLevel="0" r="778">
      <c r="A778" s="160" t="s">
        <v>1249</v>
      </c>
      <c r="B778" s="161" t="s">
        <v>98</v>
      </c>
      <c r="C778" s="161" t="s">
        <v>1220</v>
      </c>
      <c r="D778" s="161" t="s">
        <v>1321</v>
      </c>
      <c r="E778" s="161" t="s">
        <v>1250</v>
      </c>
      <c r="F778" s="162" t="n">
        <v>30000</v>
      </c>
      <c r="G778" s="164" t="str">
        <f aca="false" ca="false" dt2D="false" dtr="false" t="normal">CONCATENATE(C778, D778, E778)</f>
        <v>07070650080020611</v>
      </c>
    </row>
    <row ht="63.75" outlineLevel="0" r="779">
      <c r="A779" s="160" t="s">
        <v>1322</v>
      </c>
      <c r="B779" s="161" t="s">
        <v>98</v>
      </c>
      <c r="C779" s="161" t="s">
        <v>1220</v>
      </c>
      <c r="D779" s="161" t="s">
        <v>1323</v>
      </c>
      <c r="E779" s="161" t="s">
        <v>851</v>
      </c>
      <c r="F779" s="162" t="n">
        <v>75225</v>
      </c>
      <c r="G779" s="164" t="str">
        <f aca="false" ca="false" dt2D="false" dtr="false" t="normal">CONCATENATE(C779, D779, E779)</f>
        <v>070706500S4560</v>
      </c>
    </row>
    <row ht="25.5" outlineLevel="0" r="780">
      <c r="A780" s="160" t="s">
        <v>1120</v>
      </c>
      <c r="B780" s="161" t="s">
        <v>98</v>
      </c>
      <c r="C780" s="161" t="s">
        <v>1220</v>
      </c>
      <c r="D780" s="161" t="s">
        <v>1323</v>
      </c>
      <c r="E780" s="161" t="s">
        <v>1121</v>
      </c>
      <c r="F780" s="162" t="n">
        <v>75225</v>
      </c>
      <c r="G780" s="164" t="str">
        <f aca="false" ca="false" dt2D="false" dtr="false" t="normal">CONCATENATE(C780, D780, E780)</f>
        <v>070706500S4560600</v>
      </c>
    </row>
    <row outlineLevel="0" r="781">
      <c r="A781" s="160" t="s">
        <v>1247</v>
      </c>
      <c r="B781" s="161" t="s">
        <v>98</v>
      </c>
      <c r="C781" s="161" t="s">
        <v>1220</v>
      </c>
      <c r="D781" s="161" t="s">
        <v>1323</v>
      </c>
      <c r="E781" s="161" t="s">
        <v>1248</v>
      </c>
      <c r="F781" s="162" t="n">
        <v>75225</v>
      </c>
      <c r="G781" s="164" t="str">
        <f aca="false" ca="false" dt2D="false" dtr="false" t="normal">CONCATENATE(C781, D781, E781)</f>
        <v>070706500S4560610</v>
      </c>
    </row>
    <row ht="51" outlineLevel="0" r="782">
      <c r="A782" s="160" t="s">
        <v>1249</v>
      </c>
      <c r="B782" s="161" t="s">
        <v>98</v>
      </c>
      <c r="C782" s="161" t="s">
        <v>1220</v>
      </c>
      <c r="D782" s="161" t="s">
        <v>1323</v>
      </c>
      <c r="E782" s="161" t="s">
        <v>1250</v>
      </c>
      <c r="F782" s="162" t="n">
        <v>75225</v>
      </c>
      <c r="G782" s="164" t="str">
        <f aca="false" ca="false" dt2D="false" dtr="false" t="normal">CONCATENATE(C782, D782, E782)</f>
        <v>070706500S4560611</v>
      </c>
    </row>
    <row outlineLevel="0" r="783">
      <c r="A783" s="160" t="s">
        <v>1110</v>
      </c>
      <c r="B783" s="161" t="s">
        <v>98</v>
      </c>
      <c r="C783" s="161" t="s">
        <v>1111</v>
      </c>
      <c r="D783" s="161" t="s">
        <v>851</v>
      </c>
      <c r="E783" s="161" t="s">
        <v>851</v>
      </c>
      <c r="F783" s="162" t="n">
        <v>270621618.56</v>
      </c>
      <c r="G783" s="164" t="str">
        <f aca="false" ca="false" dt2D="false" dtr="false" t="normal">CONCATENATE(C783, D783, E783)</f>
        <v>0800</v>
      </c>
    </row>
    <row outlineLevel="0" r="784">
      <c r="A784" s="160" t="s">
        <v>1112</v>
      </c>
      <c r="B784" s="161" t="s">
        <v>98</v>
      </c>
      <c r="C784" s="161" t="s">
        <v>1113</v>
      </c>
      <c r="D784" s="161" t="s">
        <v>851</v>
      </c>
      <c r="E784" s="161" t="s">
        <v>851</v>
      </c>
      <c r="F784" s="162" t="n">
        <v>158323125.56</v>
      </c>
      <c r="G784" s="164" t="str">
        <f aca="false" ca="false" dt2D="false" dtr="false" t="normal">CONCATENATE(C784, D784, E784)</f>
        <v>0801</v>
      </c>
    </row>
    <row ht="25.5" outlineLevel="0" r="785">
      <c r="A785" s="160" t="s">
        <v>1223</v>
      </c>
      <c r="B785" s="161" t="s">
        <v>98</v>
      </c>
      <c r="C785" s="161" t="s">
        <v>1113</v>
      </c>
      <c r="D785" s="161" t="s">
        <v>1224</v>
      </c>
      <c r="E785" s="161" t="s">
        <v>851</v>
      </c>
      <c r="F785" s="162" t="n">
        <v>158223125.56</v>
      </c>
      <c r="G785" s="164" t="str">
        <f aca="false" ca="false" dt2D="false" dtr="false" t="normal">CONCATENATE(C785, D785, E785)</f>
        <v>08010500000000</v>
      </c>
    </row>
    <row outlineLevel="0" r="786">
      <c r="A786" s="160" t="s">
        <v>1324</v>
      </c>
      <c r="B786" s="161" t="s">
        <v>98</v>
      </c>
      <c r="C786" s="161" t="s">
        <v>1113</v>
      </c>
      <c r="D786" s="161" t="s">
        <v>1325</v>
      </c>
      <c r="E786" s="161" t="s">
        <v>851</v>
      </c>
      <c r="F786" s="162" t="n">
        <v>48745801</v>
      </c>
      <c r="G786" s="164" t="str">
        <f aca="false" ca="false" dt2D="false" dtr="false" t="normal">CONCATENATE(C786, D786, E786)</f>
        <v>08010510000000</v>
      </c>
    </row>
    <row ht="63.75" outlineLevel="0" r="787">
      <c r="A787" s="160" t="s">
        <v>1326</v>
      </c>
      <c r="B787" s="161" t="s">
        <v>98</v>
      </c>
      <c r="C787" s="161" t="s">
        <v>1113</v>
      </c>
      <c r="D787" s="161" t="s">
        <v>1327</v>
      </c>
      <c r="E787" s="161" t="s">
        <v>851</v>
      </c>
      <c r="F787" s="162" t="n">
        <v>4937282</v>
      </c>
      <c r="G787" s="164" t="str">
        <f aca="false" ca="false" dt2D="false" dtr="false" t="normal">CONCATENATE(C787, D787, E787)</f>
        <v>08010510027240</v>
      </c>
    </row>
    <row ht="25.5" outlineLevel="0" r="788">
      <c r="A788" s="160" t="s">
        <v>1120</v>
      </c>
      <c r="B788" s="161" t="s">
        <v>98</v>
      </c>
      <c r="C788" s="161" t="s">
        <v>1113</v>
      </c>
      <c r="D788" s="161" t="s">
        <v>1327</v>
      </c>
      <c r="E788" s="161" t="s">
        <v>1121</v>
      </c>
      <c r="F788" s="162" t="n">
        <v>4937282</v>
      </c>
      <c r="G788" s="164" t="str">
        <f aca="false" ca="false" dt2D="false" dtr="false" t="normal">CONCATENATE(C788, D788, E788)</f>
        <v>08010510027240600</v>
      </c>
    </row>
    <row outlineLevel="0" r="789">
      <c r="A789" s="160" t="s">
        <v>1247</v>
      </c>
      <c r="B789" s="161" t="s">
        <v>98</v>
      </c>
      <c r="C789" s="161" t="s">
        <v>1113</v>
      </c>
      <c r="D789" s="161" t="s">
        <v>1327</v>
      </c>
      <c r="E789" s="161" t="s">
        <v>1248</v>
      </c>
      <c r="F789" s="162" t="n">
        <v>4937282</v>
      </c>
      <c r="G789" s="164" t="str">
        <f aca="false" ca="false" dt2D="false" dtr="false" t="normal">CONCATENATE(C789, D789, E789)</f>
        <v>08010510027240610</v>
      </c>
    </row>
    <row ht="51" outlineLevel="0" r="790">
      <c r="A790" s="160" t="s">
        <v>1249</v>
      </c>
      <c r="B790" s="161" t="s">
        <v>98</v>
      </c>
      <c r="C790" s="161" t="s">
        <v>1113</v>
      </c>
      <c r="D790" s="161" t="s">
        <v>1327</v>
      </c>
      <c r="E790" s="161" t="s">
        <v>1250</v>
      </c>
      <c r="F790" s="162" t="n">
        <v>4937282</v>
      </c>
      <c r="G790" s="164" t="str">
        <f aca="false" ca="false" dt2D="false" dtr="false" t="normal">CONCATENATE(C790, D790, E790)</f>
        <v>08010510027240611</v>
      </c>
    </row>
    <row ht="76.5" outlineLevel="0" r="791">
      <c r="A791" s="160" t="s">
        <v>1328</v>
      </c>
      <c r="B791" s="161" t="s">
        <v>98</v>
      </c>
      <c r="C791" s="161" t="s">
        <v>1113</v>
      </c>
      <c r="D791" s="161" t="s">
        <v>1329</v>
      </c>
      <c r="E791" s="161" t="s">
        <v>851</v>
      </c>
      <c r="F791" s="162" t="n">
        <v>1137648</v>
      </c>
      <c r="G791" s="164" t="str">
        <f aca="false" ca="false" dt2D="false" dtr="false" t="normal">CONCATENATE(C791, D791, E791)</f>
        <v>08010510027242</v>
      </c>
    </row>
    <row ht="25.5" outlineLevel="0" r="792">
      <c r="A792" s="160" t="s">
        <v>1120</v>
      </c>
      <c r="B792" s="161" t="s">
        <v>98</v>
      </c>
      <c r="C792" s="161" t="s">
        <v>1113</v>
      </c>
      <c r="D792" s="161" t="s">
        <v>1329</v>
      </c>
      <c r="E792" s="161" t="s">
        <v>1121</v>
      </c>
      <c r="F792" s="162" t="n">
        <v>1137648</v>
      </c>
      <c r="G792" s="164" t="str">
        <f aca="false" ca="false" dt2D="false" dtr="false" t="normal">CONCATENATE(C792, D792, E792)</f>
        <v>08010510027242600</v>
      </c>
    </row>
    <row outlineLevel="0" r="793">
      <c r="A793" s="160" t="s">
        <v>1247</v>
      </c>
      <c r="B793" s="161" t="s">
        <v>98</v>
      </c>
      <c r="C793" s="161" t="s">
        <v>1113</v>
      </c>
      <c r="D793" s="161" t="s">
        <v>1329</v>
      </c>
      <c r="E793" s="161" t="s">
        <v>1248</v>
      </c>
      <c r="F793" s="162" t="n">
        <v>1137648</v>
      </c>
      <c r="G793" s="164" t="str">
        <f aca="false" ca="false" dt2D="false" dtr="false" t="normal">CONCATENATE(C793, D793, E793)</f>
        <v>08010510027242610</v>
      </c>
    </row>
    <row ht="51" outlineLevel="0" r="794">
      <c r="A794" s="160" t="s">
        <v>1249</v>
      </c>
      <c r="B794" s="161" t="s">
        <v>98</v>
      </c>
      <c r="C794" s="161" t="s">
        <v>1113</v>
      </c>
      <c r="D794" s="161" t="s">
        <v>1329</v>
      </c>
      <c r="E794" s="161" t="s">
        <v>1250</v>
      </c>
      <c r="F794" s="162" t="n">
        <v>1137648</v>
      </c>
      <c r="G794" s="164" t="str">
        <f aca="false" ca="false" dt2D="false" dtr="false" t="normal">CONCATENATE(C794, D794, E794)</f>
        <v>08010510027242611</v>
      </c>
    </row>
    <row ht="89.25" outlineLevel="0" r="795">
      <c r="A795" s="160" t="s">
        <v>1330</v>
      </c>
      <c r="B795" s="161" t="s">
        <v>98</v>
      </c>
      <c r="C795" s="161" t="s">
        <v>1113</v>
      </c>
      <c r="D795" s="161" t="s">
        <v>1331</v>
      </c>
      <c r="E795" s="161" t="s">
        <v>851</v>
      </c>
      <c r="F795" s="162" t="n">
        <v>36423974</v>
      </c>
      <c r="G795" s="164" t="str">
        <f aca="false" ca="false" dt2D="false" dtr="false" t="normal">CONCATENATE(C795, D795, E795)</f>
        <v>08010510040000</v>
      </c>
    </row>
    <row ht="25.5" outlineLevel="0" r="796">
      <c r="A796" s="160" t="s">
        <v>1120</v>
      </c>
      <c r="B796" s="161" t="s">
        <v>98</v>
      </c>
      <c r="C796" s="161" t="s">
        <v>1113</v>
      </c>
      <c r="D796" s="161" t="s">
        <v>1331</v>
      </c>
      <c r="E796" s="161" t="s">
        <v>1121</v>
      </c>
      <c r="F796" s="162" t="n">
        <v>36423974</v>
      </c>
      <c r="G796" s="164" t="str">
        <f aca="false" ca="false" dt2D="false" dtr="false" t="normal">CONCATENATE(C796, D796, E796)</f>
        <v>08010510040000600</v>
      </c>
    </row>
    <row outlineLevel="0" r="797">
      <c r="A797" s="160" t="s">
        <v>1247</v>
      </c>
      <c r="B797" s="161" t="s">
        <v>98</v>
      </c>
      <c r="C797" s="161" t="s">
        <v>1113</v>
      </c>
      <c r="D797" s="161" t="s">
        <v>1331</v>
      </c>
      <c r="E797" s="161" t="s">
        <v>1248</v>
      </c>
      <c r="F797" s="162" t="n">
        <v>36423974</v>
      </c>
      <c r="G797" s="164" t="str">
        <f aca="false" ca="false" dt2D="false" dtr="false" t="normal">CONCATENATE(C797, D797, E797)</f>
        <v>08010510040000610</v>
      </c>
    </row>
    <row ht="51" outlineLevel="0" r="798">
      <c r="A798" s="160" t="s">
        <v>1249</v>
      </c>
      <c r="B798" s="161" t="s">
        <v>98</v>
      </c>
      <c r="C798" s="161" t="s">
        <v>1113</v>
      </c>
      <c r="D798" s="161" t="s">
        <v>1331</v>
      </c>
      <c r="E798" s="161" t="s">
        <v>1250</v>
      </c>
      <c r="F798" s="162" t="n">
        <v>36423974</v>
      </c>
      <c r="G798" s="164" t="str">
        <f aca="false" ca="false" dt2D="false" dtr="false" t="normal">CONCATENATE(C798, D798, E798)</f>
        <v>08010510040000611</v>
      </c>
    </row>
    <row ht="114.75" outlineLevel="0" r="799">
      <c r="A799" s="160" t="s">
        <v>1332</v>
      </c>
      <c r="B799" s="161" t="s">
        <v>98</v>
      </c>
      <c r="C799" s="161" t="s">
        <v>1113</v>
      </c>
      <c r="D799" s="161" t="s">
        <v>1333</v>
      </c>
      <c r="E799" s="161" t="s">
        <v>851</v>
      </c>
      <c r="F799" s="162" t="n">
        <v>50000</v>
      </c>
      <c r="G799" s="164" t="str">
        <f aca="false" ca="false" dt2D="false" dtr="false" t="normal">CONCATENATE(C799, D799, E799)</f>
        <v>08010510041000</v>
      </c>
    </row>
    <row ht="25.5" outlineLevel="0" r="800">
      <c r="A800" s="160" t="s">
        <v>1120</v>
      </c>
      <c r="B800" s="161" t="s">
        <v>98</v>
      </c>
      <c r="C800" s="161" t="s">
        <v>1113</v>
      </c>
      <c r="D800" s="161" t="s">
        <v>1333</v>
      </c>
      <c r="E800" s="161" t="s">
        <v>1121</v>
      </c>
      <c r="F800" s="162" t="n">
        <v>50000</v>
      </c>
      <c r="G800" s="164" t="str">
        <f aca="false" ca="false" dt2D="false" dtr="false" t="normal">CONCATENATE(C800, D800, E800)</f>
        <v>08010510041000600</v>
      </c>
    </row>
    <row outlineLevel="0" r="801">
      <c r="A801" s="160" t="s">
        <v>1247</v>
      </c>
      <c r="B801" s="161" t="s">
        <v>98</v>
      </c>
      <c r="C801" s="161" t="s">
        <v>1113</v>
      </c>
      <c r="D801" s="161" t="s">
        <v>1333</v>
      </c>
      <c r="E801" s="161" t="s">
        <v>1248</v>
      </c>
      <c r="F801" s="162" t="n">
        <v>50000</v>
      </c>
      <c r="G801" s="164" t="str">
        <f aca="false" ca="false" dt2D="false" dtr="false" t="normal">CONCATENATE(C801, D801, E801)</f>
        <v>08010510041000610</v>
      </c>
    </row>
    <row ht="51" outlineLevel="0" r="802">
      <c r="A802" s="160" t="s">
        <v>1249</v>
      </c>
      <c r="B802" s="161" t="s">
        <v>98</v>
      </c>
      <c r="C802" s="161" t="s">
        <v>1113</v>
      </c>
      <c r="D802" s="161" t="s">
        <v>1333</v>
      </c>
      <c r="E802" s="161" t="s">
        <v>1250</v>
      </c>
      <c r="F802" s="162" t="n">
        <v>50000</v>
      </c>
      <c r="G802" s="164" t="str">
        <f aca="false" ca="false" dt2D="false" dtr="false" t="normal">CONCATENATE(C802, D802, E802)</f>
        <v>08010510041000611</v>
      </c>
    </row>
    <row ht="89.25" outlineLevel="0" r="803">
      <c r="A803" s="160" t="s">
        <v>1334</v>
      </c>
      <c r="B803" s="161" t="s">
        <v>98</v>
      </c>
      <c r="C803" s="161" t="s">
        <v>1113</v>
      </c>
      <c r="D803" s="161" t="s">
        <v>1335</v>
      </c>
      <c r="E803" s="161" t="s">
        <v>851</v>
      </c>
      <c r="F803" s="162" t="n">
        <v>72747</v>
      </c>
      <c r="G803" s="164" t="str">
        <f aca="false" ca="false" dt2D="false" dtr="false" t="normal">CONCATENATE(C803, D803, E803)</f>
        <v>08010510045000</v>
      </c>
    </row>
    <row ht="25.5" outlineLevel="0" r="804">
      <c r="A804" s="160" t="s">
        <v>1120</v>
      </c>
      <c r="B804" s="161" t="s">
        <v>98</v>
      </c>
      <c r="C804" s="161" t="s">
        <v>1113</v>
      </c>
      <c r="D804" s="161" t="s">
        <v>1335</v>
      </c>
      <c r="E804" s="161" t="s">
        <v>1121</v>
      </c>
      <c r="F804" s="162" t="n">
        <v>72747</v>
      </c>
      <c r="G804" s="164" t="str">
        <f aca="false" ca="false" dt2D="false" dtr="false" t="normal">CONCATENATE(C804, D804, E804)</f>
        <v>08010510045000600</v>
      </c>
    </row>
    <row outlineLevel="0" r="805">
      <c r="A805" s="160" t="s">
        <v>1247</v>
      </c>
      <c r="B805" s="161" t="s">
        <v>98</v>
      </c>
      <c r="C805" s="161" t="s">
        <v>1113</v>
      </c>
      <c r="D805" s="161" t="s">
        <v>1335</v>
      </c>
      <c r="E805" s="161" t="s">
        <v>1248</v>
      </c>
      <c r="F805" s="162" t="n">
        <v>72747</v>
      </c>
      <c r="G805" s="164" t="str">
        <f aca="false" ca="false" dt2D="false" dtr="false" t="normal">CONCATENATE(C805, D805, E805)</f>
        <v>08010510045000610</v>
      </c>
    </row>
    <row ht="51" outlineLevel="0" r="806">
      <c r="A806" s="160" t="s">
        <v>1249</v>
      </c>
      <c r="B806" s="161" t="s">
        <v>98</v>
      </c>
      <c r="C806" s="161" t="s">
        <v>1113</v>
      </c>
      <c r="D806" s="161" t="s">
        <v>1335</v>
      </c>
      <c r="E806" s="161" t="s">
        <v>1250</v>
      </c>
      <c r="F806" s="162" t="n">
        <v>72747</v>
      </c>
      <c r="G806" s="164" t="str">
        <f aca="false" ca="false" dt2D="false" dtr="false" t="normal">CONCATENATE(C806, D806, E806)</f>
        <v>08010510045000611</v>
      </c>
    </row>
    <row ht="76.5" outlineLevel="0" r="807">
      <c r="A807" s="160" t="s">
        <v>1336</v>
      </c>
      <c r="B807" s="161" t="s">
        <v>98</v>
      </c>
      <c r="C807" s="161" t="s">
        <v>1113</v>
      </c>
      <c r="D807" s="161" t="s">
        <v>1337</v>
      </c>
      <c r="E807" s="161" t="s">
        <v>851</v>
      </c>
      <c r="F807" s="162" t="n">
        <v>226576</v>
      </c>
      <c r="G807" s="164" t="str">
        <f aca="false" ca="false" dt2D="false" dtr="false" t="normal">CONCATENATE(C807, D807, E807)</f>
        <v>08010510047000</v>
      </c>
    </row>
    <row ht="25.5" outlineLevel="0" r="808">
      <c r="A808" s="160" t="s">
        <v>1120</v>
      </c>
      <c r="B808" s="161" t="s">
        <v>98</v>
      </c>
      <c r="C808" s="161" t="s">
        <v>1113</v>
      </c>
      <c r="D808" s="161" t="s">
        <v>1337</v>
      </c>
      <c r="E808" s="161" t="s">
        <v>1121</v>
      </c>
      <c r="F808" s="162" t="n">
        <v>226576</v>
      </c>
      <c r="G808" s="164" t="str">
        <f aca="false" ca="false" dt2D="false" dtr="false" t="normal">CONCATENATE(C808, D808, E808)</f>
        <v>08010510047000600</v>
      </c>
    </row>
    <row outlineLevel="0" r="809">
      <c r="A809" s="160" t="s">
        <v>1247</v>
      </c>
      <c r="B809" s="161" t="s">
        <v>98</v>
      </c>
      <c r="C809" s="161" t="s">
        <v>1113</v>
      </c>
      <c r="D809" s="161" t="s">
        <v>1337</v>
      </c>
      <c r="E809" s="161" t="s">
        <v>1248</v>
      </c>
      <c r="F809" s="162" t="n">
        <v>226576</v>
      </c>
      <c r="G809" s="164" t="str">
        <f aca="false" ca="false" dt2D="false" dtr="false" t="normal">CONCATENATE(C809, D809, E809)</f>
        <v>08010510047000610</v>
      </c>
    </row>
    <row outlineLevel="0" r="810">
      <c r="A810" s="160" t="s">
        <v>1265</v>
      </c>
      <c r="B810" s="161" t="s">
        <v>98</v>
      </c>
      <c r="C810" s="161" t="s">
        <v>1113</v>
      </c>
      <c r="D810" s="161" t="s">
        <v>1337</v>
      </c>
      <c r="E810" s="161" t="s">
        <v>1266</v>
      </c>
      <c r="F810" s="162" t="n">
        <v>226576</v>
      </c>
      <c r="G810" s="164" t="str">
        <f aca="false" ca="false" dt2D="false" dtr="false" t="normal">CONCATENATE(C810, D810, E810)</f>
        <v>08010510047000612</v>
      </c>
    </row>
    <row ht="76.5" outlineLevel="0" r="811">
      <c r="A811" s="160" t="s">
        <v>1338</v>
      </c>
      <c r="B811" s="161" t="s">
        <v>98</v>
      </c>
      <c r="C811" s="161" t="s">
        <v>1113</v>
      </c>
      <c r="D811" s="161" t="s">
        <v>1339</v>
      </c>
      <c r="E811" s="161" t="s">
        <v>851</v>
      </c>
      <c r="F811" s="162" t="n">
        <v>3800000</v>
      </c>
      <c r="G811" s="164" t="str">
        <f aca="false" ca="false" dt2D="false" dtr="false" t="normal">CONCATENATE(C811, D811, E811)</f>
        <v>0801051004Г000</v>
      </c>
    </row>
    <row ht="25.5" outlineLevel="0" r="812">
      <c r="A812" s="160" t="s">
        <v>1120</v>
      </c>
      <c r="B812" s="161" t="s">
        <v>98</v>
      </c>
      <c r="C812" s="161" t="s">
        <v>1113</v>
      </c>
      <c r="D812" s="161" t="s">
        <v>1339</v>
      </c>
      <c r="E812" s="161" t="s">
        <v>1121</v>
      </c>
      <c r="F812" s="162" t="n">
        <v>3800000</v>
      </c>
      <c r="G812" s="164" t="str">
        <f aca="false" ca="false" dt2D="false" dtr="false" t="normal">CONCATENATE(C812, D812, E812)</f>
        <v>0801051004Г000600</v>
      </c>
    </row>
    <row outlineLevel="0" r="813">
      <c r="A813" s="160" t="s">
        <v>1247</v>
      </c>
      <c r="B813" s="161" t="s">
        <v>98</v>
      </c>
      <c r="C813" s="161" t="s">
        <v>1113</v>
      </c>
      <c r="D813" s="161" t="s">
        <v>1339</v>
      </c>
      <c r="E813" s="161" t="s">
        <v>1248</v>
      </c>
      <c r="F813" s="162" t="n">
        <v>3800000</v>
      </c>
      <c r="G813" s="164" t="str">
        <f aca="false" ca="false" dt2D="false" dtr="false" t="normal">CONCATENATE(C813, D813, E813)</f>
        <v>0801051004Г000610</v>
      </c>
    </row>
    <row ht="51" outlineLevel="0" r="814">
      <c r="A814" s="160" t="s">
        <v>1249</v>
      </c>
      <c r="B814" s="161" t="s">
        <v>98</v>
      </c>
      <c r="C814" s="161" t="s">
        <v>1113</v>
      </c>
      <c r="D814" s="161" t="s">
        <v>1339</v>
      </c>
      <c r="E814" s="161" t="s">
        <v>1250</v>
      </c>
      <c r="F814" s="162" t="n">
        <v>3800000</v>
      </c>
      <c r="G814" s="164" t="str">
        <f aca="false" ca="false" dt2D="false" dtr="false" t="normal">CONCATENATE(C814, D814, E814)</f>
        <v>0801051004Г000611</v>
      </c>
    </row>
    <row ht="51" outlineLevel="0" r="815">
      <c r="A815" s="160" t="s">
        <v>1340</v>
      </c>
      <c r="B815" s="161" t="s">
        <v>98</v>
      </c>
      <c r="C815" s="161" t="s">
        <v>1113</v>
      </c>
      <c r="D815" s="161" t="s">
        <v>1341</v>
      </c>
      <c r="E815" s="161" t="s">
        <v>851</v>
      </c>
      <c r="F815" s="162" t="n">
        <v>35200</v>
      </c>
      <c r="G815" s="164" t="str">
        <f aca="false" ca="false" dt2D="false" dtr="false" t="normal">CONCATENATE(C815, D815, E815)</f>
        <v>0801051004М000</v>
      </c>
    </row>
    <row ht="25.5" outlineLevel="0" r="816">
      <c r="A816" s="160" t="s">
        <v>1120</v>
      </c>
      <c r="B816" s="161" t="s">
        <v>98</v>
      </c>
      <c r="C816" s="161" t="s">
        <v>1113</v>
      </c>
      <c r="D816" s="161" t="s">
        <v>1341</v>
      </c>
      <c r="E816" s="161" t="s">
        <v>1121</v>
      </c>
      <c r="F816" s="162" t="n">
        <v>35200</v>
      </c>
      <c r="G816" s="164" t="str">
        <f aca="false" ca="false" dt2D="false" dtr="false" t="normal">CONCATENATE(C816, D816, E816)</f>
        <v>0801051004М000600</v>
      </c>
    </row>
    <row outlineLevel="0" r="817">
      <c r="A817" s="160" t="s">
        <v>1247</v>
      </c>
      <c r="B817" s="161" t="s">
        <v>98</v>
      </c>
      <c r="C817" s="161" t="s">
        <v>1113</v>
      </c>
      <c r="D817" s="161" t="s">
        <v>1341</v>
      </c>
      <c r="E817" s="161" t="s">
        <v>1248</v>
      </c>
      <c r="F817" s="162" t="n">
        <v>35200</v>
      </c>
      <c r="G817" s="164" t="str">
        <f aca="false" ca="false" dt2D="false" dtr="false" t="normal">CONCATENATE(C817, D817, E817)</f>
        <v>0801051004М000610</v>
      </c>
    </row>
    <row ht="51" outlineLevel="0" r="818">
      <c r="A818" s="160" t="s">
        <v>1249</v>
      </c>
      <c r="B818" s="161" t="s">
        <v>98</v>
      </c>
      <c r="C818" s="161" t="s">
        <v>1113</v>
      </c>
      <c r="D818" s="161" t="s">
        <v>1341</v>
      </c>
      <c r="E818" s="161" t="s">
        <v>1250</v>
      </c>
      <c r="F818" s="162" t="n">
        <v>35200</v>
      </c>
      <c r="G818" s="164" t="str">
        <f aca="false" ca="false" dt2D="false" dtr="false" t="normal">CONCATENATE(C818, D818, E818)</f>
        <v>0801051004М000611</v>
      </c>
    </row>
    <row ht="76.5" outlineLevel="0" r="819">
      <c r="A819" s="160" t="s">
        <v>1342</v>
      </c>
      <c r="B819" s="161" t="s">
        <v>98</v>
      </c>
      <c r="C819" s="161" t="s">
        <v>1113</v>
      </c>
      <c r="D819" s="161" t="s">
        <v>1343</v>
      </c>
      <c r="E819" s="161" t="s">
        <v>851</v>
      </c>
      <c r="F819" s="162" t="n">
        <v>1131000</v>
      </c>
      <c r="G819" s="164" t="str">
        <f aca="false" ca="false" dt2D="false" dtr="false" t="normal">CONCATENATE(C819, D819, E819)</f>
        <v>0801051004Э000</v>
      </c>
    </row>
    <row ht="25.5" outlineLevel="0" r="820">
      <c r="A820" s="160" t="s">
        <v>1120</v>
      </c>
      <c r="B820" s="161" t="s">
        <v>98</v>
      </c>
      <c r="C820" s="161" t="s">
        <v>1113</v>
      </c>
      <c r="D820" s="161" t="s">
        <v>1343</v>
      </c>
      <c r="E820" s="161" t="s">
        <v>1121</v>
      </c>
      <c r="F820" s="162" t="n">
        <v>1131000</v>
      </c>
      <c r="G820" s="164" t="str">
        <f aca="false" ca="false" dt2D="false" dtr="false" t="normal">CONCATENATE(C820, D820, E820)</f>
        <v>0801051004Э000600</v>
      </c>
    </row>
    <row outlineLevel="0" r="821">
      <c r="A821" s="160" t="s">
        <v>1247</v>
      </c>
      <c r="B821" s="161" t="s">
        <v>98</v>
      </c>
      <c r="C821" s="161" t="s">
        <v>1113</v>
      </c>
      <c r="D821" s="161" t="s">
        <v>1343</v>
      </c>
      <c r="E821" s="161" t="s">
        <v>1248</v>
      </c>
      <c r="F821" s="162" t="n">
        <v>1131000</v>
      </c>
      <c r="G821" s="164" t="str">
        <f aca="false" ca="false" dt2D="false" dtr="false" t="normal">CONCATENATE(C821, D821, E821)</f>
        <v>0801051004Э000610</v>
      </c>
    </row>
    <row ht="51" outlineLevel="0" r="822">
      <c r="A822" s="160" t="s">
        <v>1249</v>
      </c>
      <c r="B822" s="161" t="s">
        <v>98</v>
      </c>
      <c r="C822" s="161" t="s">
        <v>1113</v>
      </c>
      <c r="D822" s="161" t="s">
        <v>1343</v>
      </c>
      <c r="E822" s="161" t="s">
        <v>1250</v>
      </c>
      <c r="F822" s="162" t="n">
        <v>1131000</v>
      </c>
      <c r="G822" s="164" t="str">
        <f aca="false" ca="false" dt2D="false" dtr="false" t="normal">CONCATENATE(C822, D822, E822)</f>
        <v>0801051004Э000611</v>
      </c>
    </row>
    <row ht="38.25" outlineLevel="0" r="823">
      <c r="A823" s="160" t="s">
        <v>1344</v>
      </c>
      <c r="B823" s="161" t="s">
        <v>98</v>
      </c>
      <c r="C823" s="161" t="s">
        <v>1113</v>
      </c>
      <c r="D823" s="161" t="s">
        <v>1345</v>
      </c>
      <c r="E823" s="161" t="s">
        <v>851</v>
      </c>
      <c r="F823" s="162" t="n">
        <v>150000</v>
      </c>
      <c r="G823" s="164" t="str">
        <f aca="false" ca="false" dt2D="false" dtr="false" t="normal">CONCATENATE(C823, D823, E823)</f>
        <v>08010510080530</v>
      </c>
    </row>
    <row ht="25.5" outlineLevel="0" r="824">
      <c r="A824" s="160" t="s">
        <v>1120</v>
      </c>
      <c r="B824" s="161" t="s">
        <v>98</v>
      </c>
      <c r="C824" s="161" t="s">
        <v>1113</v>
      </c>
      <c r="D824" s="161" t="s">
        <v>1345</v>
      </c>
      <c r="E824" s="161" t="s">
        <v>1121</v>
      </c>
      <c r="F824" s="162" t="n">
        <v>150000</v>
      </c>
      <c r="G824" s="164" t="str">
        <f aca="false" ca="false" dt2D="false" dtr="false" t="normal">CONCATENATE(C824, D824, E824)</f>
        <v>08010510080530600</v>
      </c>
    </row>
    <row outlineLevel="0" r="825">
      <c r="A825" s="160" t="s">
        <v>1247</v>
      </c>
      <c r="B825" s="161" t="s">
        <v>98</v>
      </c>
      <c r="C825" s="161" t="s">
        <v>1113</v>
      </c>
      <c r="D825" s="161" t="s">
        <v>1345</v>
      </c>
      <c r="E825" s="161" t="s">
        <v>1248</v>
      </c>
      <c r="F825" s="162" t="n">
        <v>150000</v>
      </c>
      <c r="G825" s="164" t="str">
        <f aca="false" ca="false" dt2D="false" dtr="false" t="normal">CONCATENATE(C825, D825, E825)</f>
        <v>08010510080530610</v>
      </c>
    </row>
    <row outlineLevel="0" r="826">
      <c r="A826" s="160" t="s">
        <v>1265</v>
      </c>
      <c r="B826" s="161" t="s">
        <v>98</v>
      </c>
      <c r="C826" s="161" t="s">
        <v>1113</v>
      </c>
      <c r="D826" s="161" t="s">
        <v>1345</v>
      </c>
      <c r="E826" s="161" t="s">
        <v>1266</v>
      </c>
      <c r="F826" s="162" t="n">
        <v>150000</v>
      </c>
      <c r="G826" s="164" t="str">
        <f aca="false" ca="false" dt2D="false" dtr="false" t="normal">CONCATENATE(C826, D826, E826)</f>
        <v>08010510080530612</v>
      </c>
    </row>
    <row ht="63.75" outlineLevel="0" r="827">
      <c r="A827" s="160" t="s">
        <v>1346</v>
      </c>
      <c r="B827" s="161" t="s">
        <v>98</v>
      </c>
      <c r="C827" s="161" t="s">
        <v>1113</v>
      </c>
      <c r="D827" s="161" t="s">
        <v>1347</v>
      </c>
      <c r="E827" s="161" t="s">
        <v>851</v>
      </c>
      <c r="F827" s="162" t="n">
        <v>342425</v>
      </c>
      <c r="G827" s="164" t="str">
        <f aca="false" ca="false" dt2D="false" dtr="false" t="normal">CONCATENATE(C827, D827, E827)</f>
        <v>080105100L5191</v>
      </c>
    </row>
    <row ht="25.5" outlineLevel="0" r="828">
      <c r="A828" s="160" t="s">
        <v>1120</v>
      </c>
      <c r="B828" s="161" t="s">
        <v>98</v>
      </c>
      <c r="C828" s="161" t="s">
        <v>1113</v>
      </c>
      <c r="D828" s="161" t="s">
        <v>1347</v>
      </c>
      <c r="E828" s="161" t="s">
        <v>1121</v>
      </c>
      <c r="F828" s="162" t="n">
        <v>342425</v>
      </c>
      <c r="G828" s="164" t="str">
        <f aca="false" ca="false" dt2D="false" dtr="false" t="normal">CONCATENATE(C828, D828, E828)</f>
        <v>080105100L5191600</v>
      </c>
    </row>
    <row outlineLevel="0" r="829">
      <c r="A829" s="160" t="s">
        <v>1247</v>
      </c>
      <c r="B829" s="161" t="s">
        <v>98</v>
      </c>
      <c r="C829" s="161" t="s">
        <v>1113</v>
      </c>
      <c r="D829" s="161" t="s">
        <v>1347</v>
      </c>
      <c r="E829" s="161" t="s">
        <v>1248</v>
      </c>
      <c r="F829" s="162" t="n">
        <v>342425</v>
      </c>
      <c r="G829" s="164" t="str">
        <f aca="false" ca="false" dt2D="false" dtr="false" t="normal">CONCATENATE(C829, D829, E829)</f>
        <v>080105100L5191610</v>
      </c>
    </row>
    <row outlineLevel="0" r="830">
      <c r="A830" s="160" t="s">
        <v>1265</v>
      </c>
      <c r="B830" s="161" t="s">
        <v>98</v>
      </c>
      <c r="C830" s="161" t="s">
        <v>1113</v>
      </c>
      <c r="D830" s="161" t="s">
        <v>1347</v>
      </c>
      <c r="E830" s="161" t="s">
        <v>1266</v>
      </c>
      <c r="F830" s="162" t="n">
        <v>342425</v>
      </c>
      <c r="G830" s="164" t="str">
        <f aca="false" ca="false" dt2D="false" dtr="false" t="normal">CONCATENATE(C830, D830, E830)</f>
        <v>080105100L5191612</v>
      </c>
    </row>
    <row ht="38.25" outlineLevel="0" r="831">
      <c r="A831" s="160" t="s">
        <v>1348</v>
      </c>
      <c r="B831" s="161" t="s">
        <v>98</v>
      </c>
      <c r="C831" s="161" t="s">
        <v>1113</v>
      </c>
      <c r="D831" s="161" t="s">
        <v>1349</v>
      </c>
      <c r="E831" s="161" t="s">
        <v>851</v>
      </c>
      <c r="F831" s="162" t="n">
        <v>438949</v>
      </c>
      <c r="G831" s="164" t="str">
        <f aca="false" ca="false" dt2D="false" dtr="false" t="normal">CONCATENATE(C831, D831, E831)</f>
        <v>080105100S4880</v>
      </c>
    </row>
    <row ht="25.5" outlineLevel="0" r="832">
      <c r="A832" s="160" t="s">
        <v>1120</v>
      </c>
      <c r="B832" s="161" t="s">
        <v>98</v>
      </c>
      <c r="C832" s="161" t="s">
        <v>1113</v>
      </c>
      <c r="D832" s="161" t="s">
        <v>1349</v>
      </c>
      <c r="E832" s="161" t="s">
        <v>1121</v>
      </c>
      <c r="F832" s="162" t="n">
        <v>438949</v>
      </c>
      <c r="G832" s="164" t="str">
        <f aca="false" ca="false" dt2D="false" dtr="false" t="normal">CONCATENATE(C832, D832, E832)</f>
        <v>080105100S4880600</v>
      </c>
    </row>
    <row outlineLevel="0" r="833">
      <c r="A833" s="160" t="s">
        <v>1247</v>
      </c>
      <c r="B833" s="161" t="s">
        <v>98</v>
      </c>
      <c r="C833" s="161" t="s">
        <v>1113</v>
      </c>
      <c r="D833" s="161" t="s">
        <v>1349</v>
      </c>
      <c r="E833" s="161" t="s">
        <v>1248</v>
      </c>
      <c r="F833" s="162" t="n">
        <v>438949</v>
      </c>
      <c r="G833" s="164" t="str">
        <f aca="false" ca="false" dt2D="false" dtr="false" t="normal">CONCATENATE(C833, D833, E833)</f>
        <v>080105100S4880610</v>
      </c>
    </row>
    <row outlineLevel="0" r="834">
      <c r="A834" s="160" t="s">
        <v>1265</v>
      </c>
      <c r="B834" s="161" t="s">
        <v>98</v>
      </c>
      <c r="C834" s="161" t="s">
        <v>1113</v>
      </c>
      <c r="D834" s="161" t="s">
        <v>1349</v>
      </c>
      <c r="E834" s="161" t="s">
        <v>1266</v>
      </c>
      <c r="F834" s="162" t="n">
        <v>438949</v>
      </c>
      <c r="G834" s="164" t="str">
        <f aca="false" ca="false" dt2D="false" dtr="false" t="normal">CONCATENATE(C834, D834, E834)</f>
        <v>080105100S4880612</v>
      </c>
    </row>
    <row outlineLevel="0" r="835">
      <c r="A835" s="160" t="s">
        <v>1350</v>
      </c>
      <c r="B835" s="161" t="s">
        <v>98</v>
      </c>
      <c r="C835" s="161" t="s">
        <v>1113</v>
      </c>
      <c r="D835" s="161" t="s">
        <v>1351</v>
      </c>
      <c r="E835" s="161" t="s">
        <v>851</v>
      </c>
      <c r="F835" s="162" t="n">
        <v>106926007.56</v>
      </c>
      <c r="G835" s="164" t="str">
        <f aca="false" ca="false" dt2D="false" dtr="false" t="normal">CONCATENATE(C835, D835, E835)</f>
        <v>08010520000000</v>
      </c>
    </row>
    <row ht="63.75" outlineLevel="0" r="836">
      <c r="A836" s="160" t="s">
        <v>1352</v>
      </c>
      <c r="B836" s="161" t="s">
        <v>98</v>
      </c>
      <c r="C836" s="161" t="s">
        <v>1113</v>
      </c>
      <c r="D836" s="161" t="s">
        <v>1353</v>
      </c>
      <c r="E836" s="161" t="s">
        <v>851</v>
      </c>
      <c r="F836" s="162" t="n">
        <v>8214318</v>
      </c>
      <c r="G836" s="164" t="str">
        <f aca="false" ca="false" dt2D="false" dtr="false" t="normal">CONCATENATE(C836, D836, E836)</f>
        <v>08010520027240</v>
      </c>
    </row>
    <row ht="25.5" outlineLevel="0" r="837">
      <c r="A837" s="160" t="s">
        <v>1120</v>
      </c>
      <c r="B837" s="161" t="s">
        <v>98</v>
      </c>
      <c r="C837" s="161" t="s">
        <v>1113</v>
      </c>
      <c r="D837" s="161" t="s">
        <v>1353</v>
      </c>
      <c r="E837" s="161" t="s">
        <v>1121</v>
      </c>
      <c r="F837" s="162" t="n">
        <v>8214318</v>
      </c>
      <c r="G837" s="164" t="str">
        <f aca="false" ca="false" dt2D="false" dtr="false" t="normal">CONCATENATE(C837, D837, E837)</f>
        <v>08010520027240600</v>
      </c>
    </row>
    <row outlineLevel="0" r="838">
      <c r="A838" s="160" t="s">
        <v>1247</v>
      </c>
      <c r="B838" s="161" t="s">
        <v>98</v>
      </c>
      <c r="C838" s="161" t="s">
        <v>1113</v>
      </c>
      <c r="D838" s="161" t="s">
        <v>1353</v>
      </c>
      <c r="E838" s="161" t="s">
        <v>1248</v>
      </c>
      <c r="F838" s="162" t="n">
        <v>8214318</v>
      </c>
      <c r="G838" s="164" t="str">
        <f aca="false" ca="false" dt2D="false" dtr="false" t="normal">CONCATENATE(C838, D838, E838)</f>
        <v>08010520027240610</v>
      </c>
    </row>
    <row ht="51" outlineLevel="0" r="839">
      <c r="A839" s="160" t="s">
        <v>1249</v>
      </c>
      <c r="B839" s="161" t="s">
        <v>98</v>
      </c>
      <c r="C839" s="161" t="s">
        <v>1113</v>
      </c>
      <c r="D839" s="161" t="s">
        <v>1353</v>
      </c>
      <c r="E839" s="161" t="s">
        <v>1250</v>
      </c>
      <c r="F839" s="162" t="n">
        <v>8214318</v>
      </c>
      <c r="G839" s="164" t="str">
        <f aca="false" ca="false" dt2D="false" dtr="false" t="normal">CONCATENATE(C839, D839, E839)</f>
        <v>08010520027240611</v>
      </c>
    </row>
    <row ht="76.5" outlineLevel="0" r="840">
      <c r="A840" s="160" t="s">
        <v>1354</v>
      </c>
      <c r="B840" s="161" t="s">
        <v>98</v>
      </c>
      <c r="C840" s="161" t="s">
        <v>1113</v>
      </c>
      <c r="D840" s="161" t="s">
        <v>1355</v>
      </c>
      <c r="E840" s="161" t="s">
        <v>851</v>
      </c>
      <c r="F840" s="162" t="n">
        <v>2766696</v>
      </c>
      <c r="G840" s="164" t="str">
        <f aca="false" ca="false" dt2D="false" dtr="false" t="normal">CONCATENATE(C840, D840, E840)</f>
        <v>08010520027242</v>
      </c>
    </row>
    <row ht="25.5" outlineLevel="0" r="841">
      <c r="A841" s="160" t="s">
        <v>1120</v>
      </c>
      <c r="B841" s="161" t="s">
        <v>98</v>
      </c>
      <c r="C841" s="161" t="s">
        <v>1113</v>
      </c>
      <c r="D841" s="161" t="s">
        <v>1355</v>
      </c>
      <c r="E841" s="161" t="s">
        <v>1121</v>
      </c>
      <c r="F841" s="162" t="n">
        <v>2766696</v>
      </c>
      <c r="G841" s="164" t="str">
        <f aca="false" ca="false" dt2D="false" dtr="false" t="normal">CONCATENATE(C841, D841, E841)</f>
        <v>08010520027242600</v>
      </c>
    </row>
    <row outlineLevel="0" r="842">
      <c r="A842" s="160" t="s">
        <v>1247</v>
      </c>
      <c r="B842" s="161" t="s">
        <v>98</v>
      </c>
      <c r="C842" s="161" t="s">
        <v>1113</v>
      </c>
      <c r="D842" s="161" t="s">
        <v>1355</v>
      </c>
      <c r="E842" s="161" t="s">
        <v>1248</v>
      </c>
      <c r="F842" s="162" t="n">
        <v>2766696</v>
      </c>
      <c r="G842" s="164" t="str">
        <f aca="false" ca="false" dt2D="false" dtr="false" t="normal">CONCATENATE(C842, D842, E842)</f>
        <v>08010520027242610</v>
      </c>
    </row>
    <row ht="51" outlineLevel="0" r="843">
      <c r="A843" s="160" t="s">
        <v>1249</v>
      </c>
      <c r="B843" s="161" t="s">
        <v>98</v>
      </c>
      <c r="C843" s="161" t="s">
        <v>1113</v>
      </c>
      <c r="D843" s="161" t="s">
        <v>1355</v>
      </c>
      <c r="E843" s="161" t="s">
        <v>1250</v>
      </c>
      <c r="F843" s="162" t="n">
        <v>2766696</v>
      </c>
      <c r="G843" s="164" t="str">
        <f aca="false" ca="false" dt2D="false" dtr="false" t="normal">CONCATENATE(C843, D843, E843)</f>
        <v>08010520027242611</v>
      </c>
    </row>
    <row ht="89.25" outlineLevel="0" r="844">
      <c r="A844" s="160" t="s">
        <v>1356</v>
      </c>
      <c r="B844" s="161" t="s">
        <v>98</v>
      </c>
      <c r="C844" s="161" t="s">
        <v>1113</v>
      </c>
      <c r="D844" s="161" t="s">
        <v>1357</v>
      </c>
      <c r="E844" s="161" t="s">
        <v>851</v>
      </c>
      <c r="F844" s="162" t="n">
        <v>69792273</v>
      </c>
      <c r="G844" s="164" t="str">
        <f aca="false" ca="false" dt2D="false" dtr="false" t="normal">CONCATENATE(C844, D844, E844)</f>
        <v>08010520040000</v>
      </c>
    </row>
    <row ht="25.5" outlineLevel="0" r="845">
      <c r="A845" s="160" t="s">
        <v>1120</v>
      </c>
      <c r="B845" s="161" t="s">
        <v>98</v>
      </c>
      <c r="C845" s="161" t="s">
        <v>1113</v>
      </c>
      <c r="D845" s="161" t="s">
        <v>1357</v>
      </c>
      <c r="E845" s="161" t="s">
        <v>1121</v>
      </c>
      <c r="F845" s="162" t="n">
        <v>69792273</v>
      </c>
      <c r="G845" s="164" t="str">
        <f aca="false" ca="false" dt2D="false" dtr="false" t="normal">CONCATENATE(C845, D845, E845)</f>
        <v>08010520040000600</v>
      </c>
    </row>
    <row outlineLevel="0" r="846">
      <c r="A846" s="160" t="s">
        <v>1247</v>
      </c>
      <c r="B846" s="161" t="s">
        <v>98</v>
      </c>
      <c r="C846" s="161" t="s">
        <v>1113</v>
      </c>
      <c r="D846" s="161" t="s">
        <v>1357</v>
      </c>
      <c r="E846" s="161" t="s">
        <v>1248</v>
      </c>
      <c r="F846" s="162" t="n">
        <v>69792273</v>
      </c>
      <c r="G846" s="164" t="str">
        <f aca="false" ca="false" dt2D="false" dtr="false" t="normal">CONCATENATE(C846, D846, E846)</f>
        <v>08010520040000610</v>
      </c>
    </row>
    <row ht="51" outlineLevel="0" r="847">
      <c r="A847" s="160" t="s">
        <v>1249</v>
      </c>
      <c r="B847" s="161" t="s">
        <v>98</v>
      </c>
      <c r="C847" s="161" t="s">
        <v>1113</v>
      </c>
      <c r="D847" s="161" t="s">
        <v>1357</v>
      </c>
      <c r="E847" s="161" t="s">
        <v>1250</v>
      </c>
      <c r="F847" s="162" t="n">
        <v>69792273</v>
      </c>
      <c r="G847" s="164" t="str">
        <f aca="false" ca="false" dt2D="false" dtr="false" t="normal">CONCATENATE(C847, D847, E847)</f>
        <v>08010520040000611</v>
      </c>
    </row>
    <row ht="114.75" outlineLevel="0" r="848">
      <c r="A848" s="160" t="s">
        <v>1358</v>
      </c>
      <c r="B848" s="161" t="s">
        <v>98</v>
      </c>
      <c r="C848" s="161" t="s">
        <v>1113</v>
      </c>
      <c r="D848" s="161" t="s">
        <v>1359</v>
      </c>
      <c r="E848" s="161" t="s">
        <v>851</v>
      </c>
      <c r="F848" s="162" t="n">
        <v>310000</v>
      </c>
      <c r="G848" s="164" t="str">
        <f aca="false" ca="false" dt2D="false" dtr="false" t="normal">CONCATENATE(C848, D848, E848)</f>
        <v>08010520041000</v>
      </c>
    </row>
    <row ht="25.5" outlineLevel="0" r="849">
      <c r="A849" s="160" t="s">
        <v>1120</v>
      </c>
      <c r="B849" s="161" t="s">
        <v>98</v>
      </c>
      <c r="C849" s="161" t="s">
        <v>1113</v>
      </c>
      <c r="D849" s="161" t="s">
        <v>1359</v>
      </c>
      <c r="E849" s="161" t="s">
        <v>1121</v>
      </c>
      <c r="F849" s="162" t="n">
        <v>310000</v>
      </c>
      <c r="G849" s="164" t="str">
        <f aca="false" ca="false" dt2D="false" dtr="false" t="normal">CONCATENATE(C849, D849, E849)</f>
        <v>08010520041000600</v>
      </c>
    </row>
    <row outlineLevel="0" r="850">
      <c r="A850" s="160" t="s">
        <v>1247</v>
      </c>
      <c r="B850" s="161" t="s">
        <v>98</v>
      </c>
      <c r="C850" s="161" t="s">
        <v>1113</v>
      </c>
      <c r="D850" s="161" t="s">
        <v>1359</v>
      </c>
      <c r="E850" s="161" t="s">
        <v>1248</v>
      </c>
      <c r="F850" s="162" t="n">
        <v>310000</v>
      </c>
      <c r="G850" s="164" t="str">
        <f aca="false" ca="false" dt2D="false" dtr="false" t="normal">CONCATENATE(C850, D850, E850)</f>
        <v>08010520041000610</v>
      </c>
    </row>
    <row ht="51" outlineLevel="0" r="851">
      <c r="A851" s="160" t="s">
        <v>1249</v>
      </c>
      <c r="B851" s="161" t="s">
        <v>98</v>
      </c>
      <c r="C851" s="161" t="s">
        <v>1113</v>
      </c>
      <c r="D851" s="161" t="s">
        <v>1359</v>
      </c>
      <c r="E851" s="161" t="s">
        <v>1250</v>
      </c>
      <c r="F851" s="162" t="n">
        <v>310000</v>
      </c>
      <c r="G851" s="164" t="str">
        <f aca="false" ca="false" dt2D="false" dtr="false" t="normal">CONCATENATE(C851, D851, E851)</f>
        <v>08010520041000611</v>
      </c>
    </row>
    <row ht="89.25" outlineLevel="0" r="852">
      <c r="A852" s="160" t="s">
        <v>1360</v>
      </c>
      <c r="B852" s="161" t="s">
        <v>98</v>
      </c>
      <c r="C852" s="161" t="s">
        <v>1113</v>
      </c>
      <c r="D852" s="161" t="s">
        <v>1361</v>
      </c>
      <c r="E852" s="161" t="s">
        <v>851</v>
      </c>
      <c r="F852" s="162" t="n">
        <v>309395</v>
      </c>
      <c r="G852" s="164" t="str">
        <f aca="false" ca="false" dt2D="false" dtr="false" t="normal">CONCATENATE(C852, D852, E852)</f>
        <v>08010520045000</v>
      </c>
    </row>
    <row ht="25.5" outlineLevel="0" r="853">
      <c r="A853" s="160" t="s">
        <v>1120</v>
      </c>
      <c r="B853" s="161" t="s">
        <v>98</v>
      </c>
      <c r="C853" s="161" t="s">
        <v>1113</v>
      </c>
      <c r="D853" s="161" t="s">
        <v>1361</v>
      </c>
      <c r="E853" s="161" t="s">
        <v>1121</v>
      </c>
      <c r="F853" s="162" t="n">
        <v>309395</v>
      </c>
      <c r="G853" s="164" t="str">
        <f aca="false" ca="false" dt2D="false" dtr="false" t="normal">CONCATENATE(C853, D853, E853)</f>
        <v>08010520045000600</v>
      </c>
    </row>
    <row outlineLevel="0" r="854">
      <c r="A854" s="160" t="s">
        <v>1247</v>
      </c>
      <c r="B854" s="161" t="s">
        <v>98</v>
      </c>
      <c r="C854" s="161" t="s">
        <v>1113</v>
      </c>
      <c r="D854" s="161" t="s">
        <v>1361</v>
      </c>
      <c r="E854" s="161" t="s">
        <v>1248</v>
      </c>
      <c r="F854" s="162" t="n">
        <v>309395</v>
      </c>
      <c r="G854" s="164" t="str">
        <f aca="false" ca="false" dt2D="false" dtr="false" t="normal">CONCATENATE(C854, D854, E854)</f>
        <v>08010520045000610</v>
      </c>
    </row>
    <row ht="51" outlineLevel="0" r="855">
      <c r="A855" s="160" t="s">
        <v>1249</v>
      </c>
      <c r="B855" s="161" t="s">
        <v>98</v>
      </c>
      <c r="C855" s="161" t="s">
        <v>1113</v>
      </c>
      <c r="D855" s="161" t="s">
        <v>1361</v>
      </c>
      <c r="E855" s="161" t="s">
        <v>1250</v>
      </c>
      <c r="F855" s="162" t="n">
        <v>309395</v>
      </c>
      <c r="G855" s="164" t="str">
        <f aca="false" ca="false" dt2D="false" dtr="false" t="normal">CONCATENATE(C855, D855, E855)</f>
        <v>08010520045000611</v>
      </c>
    </row>
    <row ht="76.5" outlineLevel="0" r="856">
      <c r="A856" s="160" t="s">
        <v>1362</v>
      </c>
      <c r="B856" s="161" t="s">
        <v>98</v>
      </c>
      <c r="C856" s="161" t="s">
        <v>1113</v>
      </c>
      <c r="D856" s="161" t="s">
        <v>1363</v>
      </c>
      <c r="E856" s="161" t="s">
        <v>851</v>
      </c>
      <c r="F856" s="162" t="n">
        <v>462259.56</v>
      </c>
      <c r="G856" s="164" t="str">
        <f aca="false" ca="false" dt2D="false" dtr="false" t="normal">CONCATENATE(C856, D856, E856)</f>
        <v>08010520047000</v>
      </c>
    </row>
    <row ht="25.5" outlineLevel="0" r="857">
      <c r="A857" s="160" t="s">
        <v>1120</v>
      </c>
      <c r="B857" s="161" t="s">
        <v>98</v>
      </c>
      <c r="C857" s="161" t="s">
        <v>1113</v>
      </c>
      <c r="D857" s="161" t="s">
        <v>1363</v>
      </c>
      <c r="E857" s="161" t="s">
        <v>1121</v>
      </c>
      <c r="F857" s="162" t="n">
        <v>462259.56</v>
      </c>
      <c r="G857" s="164" t="str">
        <f aca="false" ca="false" dt2D="false" dtr="false" t="normal">CONCATENATE(C857, D857, E857)</f>
        <v>08010520047000600</v>
      </c>
    </row>
    <row outlineLevel="0" r="858">
      <c r="A858" s="160" t="s">
        <v>1247</v>
      </c>
      <c r="B858" s="161" t="s">
        <v>98</v>
      </c>
      <c r="C858" s="161" t="s">
        <v>1113</v>
      </c>
      <c r="D858" s="161" t="s">
        <v>1363</v>
      </c>
      <c r="E858" s="161" t="s">
        <v>1248</v>
      </c>
      <c r="F858" s="162" t="n">
        <v>462259.56</v>
      </c>
      <c r="G858" s="164" t="str">
        <f aca="false" ca="false" dt2D="false" dtr="false" t="normal">CONCATENATE(C858, D858, E858)</f>
        <v>08010520047000610</v>
      </c>
    </row>
    <row outlineLevel="0" r="859">
      <c r="A859" s="160" t="s">
        <v>1265</v>
      </c>
      <c r="B859" s="161" t="s">
        <v>98</v>
      </c>
      <c r="C859" s="161" t="s">
        <v>1113</v>
      </c>
      <c r="D859" s="161" t="s">
        <v>1363</v>
      </c>
      <c r="E859" s="161" t="s">
        <v>1266</v>
      </c>
      <c r="F859" s="162" t="n">
        <v>462259.56</v>
      </c>
      <c r="G859" s="164" t="str">
        <f aca="false" ca="false" dt2D="false" dtr="false" t="normal">CONCATENATE(C859, D859, E859)</f>
        <v>08010520047000612</v>
      </c>
    </row>
    <row ht="89.25" outlineLevel="0" r="860">
      <c r="A860" s="160" t="s">
        <v>1364</v>
      </c>
      <c r="B860" s="161" t="s">
        <v>98</v>
      </c>
      <c r="C860" s="161" t="s">
        <v>1113</v>
      </c>
      <c r="D860" s="161" t="s">
        <v>1365</v>
      </c>
      <c r="E860" s="161" t="s">
        <v>851</v>
      </c>
      <c r="F860" s="162" t="n">
        <v>20000000</v>
      </c>
      <c r="G860" s="164" t="str">
        <f aca="false" ca="false" dt2D="false" dtr="false" t="normal">CONCATENATE(C860, D860, E860)</f>
        <v>0801052004Г000</v>
      </c>
    </row>
    <row ht="25.5" outlineLevel="0" r="861">
      <c r="A861" s="160" t="s">
        <v>1120</v>
      </c>
      <c r="B861" s="161" t="s">
        <v>98</v>
      </c>
      <c r="C861" s="161" t="s">
        <v>1113</v>
      </c>
      <c r="D861" s="161" t="s">
        <v>1365</v>
      </c>
      <c r="E861" s="161" t="s">
        <v>1121</v>
      </c>
      <c r="F861" s="162" t="n">
        <v>20000000</v>
      </c>
      <c r="G861" s="164" t="str">
        <f aca="false" ca="false" dt2D="false" dtr="false" t="normal">CONCATENATE(C861, D861, E861)</f>
        <v>0801052004Г000600</v>
      </c>
    </row>
    <row outlineLevel="0" r="862">
      <c r="A862" s="160" t="s">
        <v>1247</v>
      </c>
      <c r="B862" s="161" t="s">
        <v>98</v>
      </c>
      <c r="C862" s="161" t="s">
        <v>1113</v>
      </c>
      <c r="D862" s="161" t="s">
        <v>1365</v>
      </c>
      <c r="E862" s="161" t="s">
        <v>1248</v>
      </c>
      <c r="F862" s="162" t="n">
        <v>20000000</v>
      </c>
      <c r="G862" s="164" t="str">
        <f aca="false" ca="false" dt2D="false" dtr="false" t="normal">CONCATENATE(C862, D862, E862)</f>
        <v>0801052004Г000610</v>
      </c>
    </row>
    <row ht="51" outlineLevel="0" r="863">
      <c r="A863" s="160" t="s">
        <v>1249</v>
      </c>
      <c r="B863" s="161" t="s">
        <v>98</v>
      </c>
      <c r="C863" s="161" t="s">
        <v>1113</v>
      </c>
      <c r="D863" s="161" t="s">
        <v>1365</v>
      </c>
      <c r="E863" s="161" t="s">
        <v>1250</v>
      </c>
      <c r="F863" s="162" t="n">
        <v>20000000</v>
      </c>
      <c r="G863" s="164" t="str">
        <f aca="false" ca="false" dt2D="false" dtr="false" t="normal">CONCATENATE(C863, D863, E863)</f>
        <v>0801052004Г000611</v>
      </c>
    </row>
    <row ht="63.75" outlineLevel="0" r="864">
      <c r="A864" s="160" t="s">
        <v>1366</v>
      </c>
      <c r="B864" s="161" t="s">
        <v>98</v>
      </c>
      <c r="C864" s="161" t="s">
        <v>1113</v>
      </c>
      <c r="D864" s="161" t="s">
        <v>1367</v>
      </c>
      <c r="E864" s="161" t="s">
        <v>851</v>
      </c>
      <c r="F864" s="162" t="n">
        <v>380000</v>
      </c>
      <c r="G864" s="164" t="str">
        <f aca="false" ca="false" dt2D="false" dtr="false" t="normal">CONCATENATE(C864, D864, E864)</f>
        <v>0801052004М000</v>
      </c>
    </row>
    <row ht="25.5" outlineLevel="0" r="865">
      <c r="A865" s="160" t="s">
        <v>1120</v>
      </c>
      <c r="B865" s="161" t="s">
        <v>98</v>
      </c>
      <c r="C865" s="161" t="s">
        <v>1113</v>
      </c>
      <c r="D865" s="161" t="s">
        <v>1367</v>
      </c>
      <c r="E865" s="161" t="s">
        <v>1121</v>
      </c>
      <c r="F865" s="162" t="n">
        <v>380000</v>
      </c>
      <c r="G865" s="164" t="str">
        <f aca="false" ca="false" dt2D="false" dtr="false" t="normal">CONCATENATE(C865, D865, E865)</f>
        <v>0801052004М000600</v>
      </c>
    </row>
    <row outlineLevel="0" r="866">
      <c r="A866" s="160" t="s">
        <v>1247</v>
      </c>
      <c r="B866" s="161" t="s">
        <v>98</v>
      </c>
      <c r="C866" s="161" t="s">
        <v>1113</v>
      </c>
      <c r="D866" s="161" t="s">
        <v>1367</v>
      </c>
      <c r="E866" s="161" t="s">
        <v>1248</v>
      </c>
      <c r="F866" s="162" t="n">
        <v>380000</v>
      </c>
      <c r="G866" s="164" t="str">
        <f aca="false" ca="false" dt2D="false" dtr="false" t="normal">CONCATENATE(C866, D866, E866)</f>
        <v>0801052004М000610</v>
      </c>
    </row>
    <row ht="51" outlineLevel="0" r="867">
      <c r="A867" s="160" t="s">
        <v>1249</v>
      </c>
      <c r="B867" s="161" t="s">
        <v>98</v>
      </c>
      <c r="C867" s="161" t="s">
        <v>1113</v>
      </c>
      <c r="D867" s="161" t="s">
        <v>1367</v>
      </c>
      <c r="E867" s="161" t="s">
        <v>1250</v>
      </c>
      <c r="F867" s="162" t="n">
        <v>380000</v>
      </c>
      <c r="G867" s="164" t="str">
        <f aca="false" ca="false" dt2D="false" dtr="false" t="normal">CONCATENATE(C867, D867, E867)</f>
        <v>0801052004М000611</v>
      </c>
    </row>
    <row ht="76.5" outlineLevel="0" r="868">
      <c r="A868" s="160" t="s">
        <v>1368</v>
      </c>
      <c r="B868" s="161" t="s">
        <v>98</v>
      </c>
      <c r="C868" s="161" t="s">
        <v>1113</v>
      </c>
      <c r="D868" s="161" t="s">
        <v>1369</v>
      </c>
      <c r="E868" s="161" t="s">
        <v>851</v>
      </c>
      <c r="F868" s="162" t="n">
        <v>3350000</v>
      </c>
      <c r="G868" s="164" t="str">
        <f aca="false" ca="false" dt2D="false" dtr="false" t="normal">CONCATENATE(C868, D868, E868)</f>
        <v>0801052004Э000</v>
      </c>
    </row>
    <row ht="25.5" outlineLevel="0" r="869">
      <c r="A869" s="160" t="s">
        <v>1120</v>
      </c>
      <c r="B869" s="161" t="s">
        <v>98</v>
      </c>
      <c r="C869" s="161" t="s">
        <v>1113</v>
      </c>
      <c r="D869" s="161" t="s">
        <v>1369</v>
      </c>
      <c r="E869" s="161" t="s">
        <v>1121</v>
      </c>
      <c r="F869" s="162" t="n">
        <v>3350000</v>
      </c>
      <c r="G869" s="164" t="str">
        <f aca="false" ca="false" dt2D="false" dtr="false" t="normal">CONCATENATE(C869, D869, E869)</f>
        <v>0801052004Э000600</v>
      </c>
    </row>
    <row outlineLevel="0" r="870">
      <c r="A870" s="160" t="s">
        <v>1247</v>
      </c>
      <c r="B870" s="161" t="s">
        <v>98</v>
      </c>
      <c r="C870" s="161" t="s">
        <v>1113</v>
      </c>
      <c r="D870" s="161" t="s">
        <v>1369</v>
      </c>
      <c r="E870" s="161" t="s">
        <v>1248</v>
      </c>
      <c r="F870" s="162" t="n">
        <v>3350000</v>
      </c>
      <c r="G870" s="164" t="str">
        <f aca="false" ca="false" dt2D="false" dtr="false" t="normal">CONCATENATE(C870, D870, E870)</f>
        <v>0801052004Э000610</v>
      </c>
    </row>
    <row ht="51" outlineLevel="0" r="871">
      <c r="A871" s="160" t="s">
        <v>1249</v>
      </c>
      <c r="B871" s="161" t="s">
        <v>98</v>
      </c>
      <c r="C871" s="161" t="s">
        <v>1113</v>
      </c>
      <c r="D871" s="161" t="s">
        <v>1369</v>
      </c>
      <c r="E871" s="161" t="s">
        <v>1250</v>
      </c>
      <c r="F871" s="162" t="n">
        <v>3350000</v>
      </c>
      <c r="G871" s="164" t="str">
        <f aca="false" ca="false" dt2D="false" dtr="false" t="normal">CONCATENATE(C871, D871, E871)</f>
        <v>0801052004Э000611</v>
      </c>
    </row>
    <row ht="51" outlineLevel="0" r="872">
      <c r="A872" s="160" t="s">
        <v>1370</v>
      </c>
      <c r="B872" s="161" t="s">
        <v>98</v>
      </c>
      <c r="C872" s="161" t="s">
        <v>1113</v>
      </c>
      <c r="D872" s="161" t="s">
        <v>1371</v>
      </c>
      <c r="E872" s="161" t="s">
        <v>851</v>
      </c>
      <c r="F872" s="162" t="n">
        <v>1170650</v>
      </c>
      <c r="G872" s="164" t="str">
        <f aca="false" ca="false" dt2D="false" dtr="false" t="normal">CONCATENATE(C872, D872, E872)</f>
        <v>08010520080520</v>
      </c>
    </row>
    <row ht="25.5" outlineLevel="0" r="873">
      <c r="A873" s="160" t="s">
        <v>1120</v>
      </c>
      <c r="B873" s="161" t="s">
        <v>98</v>
      </c>
      <c r="C873" s="161" t="s">
        <v>1113</v>
      </c>
      <c r="D873" s="161" t="s">
        <v>1371</v>
      </c>
      <c r="E873" s="161" t="s">
        <v>1121</v>
      </c>
      <c r="F873" s="162" t="n">
        <v>1170650</v>
      </c>
      <c r="G873" s="164" t="str">
        <f aca="false" ca="false" dt2D="false" dtr="false" t="normal">CONCATENATE(C873, D873, E873)</f>
        <v>08010520080520600</v>
      </c>
    </row>
    <row outlineLevel="0" r="874">
      <c r="A874" s="160" t="s">
        <v>1247</v>
      </c>
      <c r="B874" s="161" t="s">
        <v>98</v>
      </c>
      <c r="C874" s="161" t="s">
        <v>1113</v>
      </c>
      <c r="D874" s="161" t="s">
        <v>1371</v>
      </c>
      <c r="E874" s="161" t="s">
        <v>1248</v>
      </c>
      <c r="F874" s="162" t="n">
        <v>1170650</v>
      </c>
      <c r="G874" s="164" t="str">
        <f aca="false" ca="false" dt2D="false" dtr="false" t="normal">CONCATENATE(C874, D874, E874)</f>
        <v>08010520080520610</v>
      </c>
    </row>
    <row outlineLevel="0" r="875">
      <c r="A875" s="160" t="s">
        <v>1265</v>
      </c>
      <c r="B875" s="161" t="s">
        <v>98</v>
      </c>
      <c r="C875" s="161" t="s">
        <v>1113</v>
      </c>
      <c r="D875" s="161" t="s">
        <v>1371</v>
      </c>
      <c r="E875" s="161" t="s">
        <v>1266</v>
      </c>
      <c r="F875" s="162" t="n">
        <v>1170650</v>
      </c>
      <c r="G875" s="164" t="str">
        <f aca="false" ca="false" dt2D="false" dtr="false" t="normal">CONCATENATE(C875, D875, E875)</f>
        <v>08010520080520612</v>
      </c>
    </row>
    <row ht="102" outlineLevel="0" r="876">
      <c r="A876" s="160" t="s">
        <v>1372</v>
      </c>
      <c r="B876" s="161" t="s">
        <v>98</v>
      </c>
      <c r="C876" s="161" t="s">
        <v>1113</v>
      </c>
      <c r="D876" s="161" t="s">
        <v>1373</v>
      </c>
      <c r="E876" s="161" t="s">
        <v>851</v>
      </c>
      <c r="F876" s="162" t="n">
        <v>170416</v>
      </c>
      <c r="G876" s="164" t="str">
        <f aca="false" ca="false" dt2D="false" dtr="false" t="normal">CONCATENATE(C876, D876, E876)</f>
        <v>0801052A274820</v>
      </c>
    </row>
    <row ht="25.5" outlineLevel="0" r="877">
      <c r="A877" s="160" t="s">
        <v>1120</v>
      </c>
      <c r="B877" s="161" t="s">
        <v>98</v>
      </c>
      <c r="C877" s="161" t="s">
        <v>1113</v>
      </c>
      <c r="D877" s="161" t="s">
        <v>1373</v>
      </c>
      <c r="E877" s="161" t="s">
        <v>1121</v>
      </c>
      <c r="F877" s="162" t="n">
        <v>170416</v>
      </c>
      <c r="G877" s="164" t="str">
        <f aca="false" ca="false" dt2D="false" dtr="false" t="normal">CONCATENATE(C877, D877, E877)</f>
        <v>0801052A274820600</v>
      </c>
    </row>
    <row outlineLevel="0" r="878">
      <c r="A878" s="160" t="s">
        <v>1247</v>
      </c>
      <c r="B878" s="161" t="s">
        <v>98</v>
      </c>
      <c r="C878" s="161" t="s">
        <v>1113</v>
      </c>
      <c r="D878" s="161" t="s">
        <v>1373</v>
      </c>
      <c r="E878" s="161" t="s">
        <v>1248</v>
      </c>
      <c r="F878" s="162" t="n">
        <v>170416</v>
      </c>
      <c r="G878" s="164" t="str">
        <f aca="false" ca="false" dt2D="false" dtr="false" t="normal">CONCATENATE(C878, D878, E878)</f>
        <v>0801052A274820610</v>
      </c>
    </row>
    <row outlineLevel="0" r="879">
      <c r="A879" s="160" t="s">
        <v>1265</v>
      </c>
      <c r="B879" s="161" t="s">
        <v>98</v>
      </c>
      <c r="C879" s="161" t="s">
        <v>1113</v>
      </c>
      <c r="D879" s="161" t="s">
        <v>1373</v>
      </c>
      <c r="E879" s="161" t="s">
        <v>1266</v>
      </c>
      <c r="F879" s="162" t="n">
        <v>170416</v>
      </c>
      <c r="G879" s="164" t="str">
        <f aca="false" ca="false" dt2D="false" dtr="false" t="normal">CONCATENATE(C879, D879, E879)</f>
        <v>0801052A274820612</v>
      </c>
    </row>
    <row ht="25.5" outlineLevel="0" r="880">
      <c r="A880" s="160" t="s">
        <v>1225</v>
      </c>
      <c r="B880" s="161" t="s">
        <v>98</v>
      </c>
      <c r="C880" s="161" t="s">
        <v>1113</v>
      </c>
      <c r="D880" s="161" t="s">
        <v>1226</v>
      </c>
      <c r="E880" s="161" t="s">
        <v>851</v>
      </c>
      <c r="F880" s="162" t="n">
        <v>2551317</v>
      </c>
      <c r="G880" s="164" t="str">
        <f aca="false" ca="false" dt2D="false" dtr="false" t="normal">CONCATENATE(C880, D880, E880)</f>
        <v>08010530000000</v>
      </c>
    </row>
    <row ht="51" outlineLevel="0" r="881">
      <c r="A881" s="160" t="s">
        <v>1374</v>
      </c>
      <c r="B881" s="161" t="s">
        <v>98</v>
      </c>
      <c r="C881" s="161" t="s">
        <v>1113</v>
      </c>
      <c r="D881" s="161" t="s">
        <v>1375</v>
      </c>
      <c r="E881" s="161" t="s">
        <v>851</v>
      </c>
      <c r="F881" s="162" t="n">
        <v>770000</v>
      </c>
      <c r="G881" s="164" t="str">
        <f aca="false" ca="false" dt2D="false" dtr="false" t="normal">CONCATENATE(C881, D881, E881)</f>
        <v>08010530080000</v>
      </c>
    </row>
    <row ht="25.5" outlineLevel="0" r="882">
      <c r="A882" s="160" t="s">
        <v>1120</v>
      </c>
      <c r="B882" s="161" t="s">
        <v>98</v>
      </c>
      <c r="C882" s="161" t="s">
        <v>1113</v>
      </c>
      <c r="D882" s="161" t="s">
        <v>1375</v>
      </c>
      <c r="E882" s="161" t="s">
        <v>1121</v>
      </c>
      <c r="F882" s="162" t="n">
        <v>770000</v>
      </c>
      <c r="G882" s="164" t="str">
        <f aca="false" ca="false" dt2D="false" dtr="false" t="normal">CONCATENATE(C882, D882, E882)</f>
        <v>08010530080000600</v>
      </c>
    </row>
    <row outlineLevel="0" r="883">
      <c r="A883" s="160" t="s">
        <v>1247</v>
      </c>
      <c r="B883" s="161" t="s">
        <v>98</v>
      </c>
      <c r="C883" s="161" t="s">
        <v>1113</v>
      </c>
      <c r="D883" s="161" t="s">
        <v>1375</v>
      </c>
      <c r="E883" s="161" t="s">
        <v>1248</v>
      </c>
      <c r="F883" s="162" t="n">
        <v>770000</v>
      </c>
      <c r="G883" s="164" t="str">
        <f aca="false" ca="false" dt2D="false" dtr="false" t="normal">CONCATENATE(C883, D883, E883)</f>
        <v>08010530080000610</v>
      </c>
    </row>
    <row outlineLevel="0" r="884">
      <c r="A884" s="160" t="s">
        <v>1265</v>
      </c>
      <c r="B884" s="161" t="s">
        <v>98</v>
      </c>
      <c r="C884" s="161" t="s">
        <v>1113</v>
      </c>
      <c r="D884" s="161" t="s">
        <v>1375</v>
      </c>
      <c r="E884" s="161" t="s">
        <v>1266</v>
      </c>
      <c r="F884" s="162" t="n">
        <v>770000</v>
      </c>
      <c r="G884" s="164" t="str">
        <f aca="false" ca="false" dt2D="false" dtr="false" t="normal">CONCATENATE(C884, D884, E884)</f>
        <v>08010530080000612</v>
      </c>
    </row>
    <row ht="76.5" outlineLevel="0" r="885">
      <c r="A885" s="160" t="s">
        <v>1376</v>
      </c>
      <c r="B885" s="161" t="s">
        <v>98</v>
      </c>
      <c r="C885" s="161" t="s">
        <v>1113</v>
      </c>
      <c r="D885" s="161" t="s">
        <v>1377</v>
      </c>
      <c r="E885" s="161" t="s">
        <v>851</v>
      </c>
      <c r="F885" s="162" t="n">
        <v>1631317</v>
      </c>
      <c r="G885" s="164" t="str">
        <f aca="false" ca="false" dt2D="false" dtr="false" t="normal">CONCATENATE(C885, D885, E885)</f>
        <v>080105300L4670</v>
      </c>
    </row>
    <row ht="25.5" outlineLevel="0" r="886">
      <c r="A886" s="160" t="s">
        <v>1120</v>
      </c>
      <c r="B886" s="161" t="s">
        <v>98</v>
      </c>
      <c r="C886" s="161" t="s">
        <v>1113</v>
      </c>
      <c r="D886" s="161" t="s">
        <v>1377</v>
      </c>
      <c r="E886" s="161" t="s">
        <v>1121</v>
      </c>
      <c r="F886" s="162" t="n">
        <v>1631317</v>
      </c>
      <c r="G886" s="164" t="str">
        <f aca="false" ca="false" dt2D="false" dtr="false" t="normal">CONCATENATE(C886, D886, E886)</f>
        <v>080105300L4670600</v>
      </c>
    </row>
    <row outlineLevel="0" r="887">
      <c r="A887" s="160" t="s">
        <v>1247</v>
      </c>
      <c r="B887" s="161" t="s">
        <v>98</v>
      </c>
      <c r="C887" s="161" t="s">
        <v>1113</v>
      </c>
      <c r="D887" s="161" t="s">
        <v>1377</v>
      </c>
      <c r="E887" s="161" t="s">
        <v>1248</v>
      </c>
      <c r="F887" s="162" t="n">
        <v>1631317</v>
      </c>
      <c r="G887" s="164" t="str">
        <f aca="false" ca="false" dt2D="false" dtr="false" t="normal">CONCATENATE(C887, D887, E887)</f>
        <v>080105300L4670610</v>
      </c>
    </row>
    <row outlineLevel="0" r="888">
      <c r="A888" s="160" t="s">
        <v>1265</v>
      </c>
      <c r="B888" s="161" t="s">
        <v>98</v>
      </c>
      <c r="C888" s="161" t="s">
        <v>1113</v>
      </c>
      <c r="D888" s="161" t="s">
        <v>1377</v>
      </c>
      <c r="E888" s="161" t="s">
        <v>1266</v>
      </c>
      <c r="F888" s="162" t="n">
        <v>1631317</v>
      </c>
      <c r="G888" s="164" t="str">
        <f aca="false" ca="false" dt2D="false" dtr="false" t="normal">CONCATENATE(C888, D888, E888)</f>
        <v>080105300L4670612</v>
      </c>
    </row>
    <row ht="63.75" outlineLevel="0" r="889">
      <c r="A889" s="160" t="s">
        <v>1378</v>
      </c>
      <c r="B889" s="161" t="s">
        <v>98</v>
      </c>
      <c r="C889" s="161" t="s">
        <v>1113</v>
      </c>
      <c r="D889" s="161" t="s">
        <v>1379</v>
      </c>
      <c r="E889" s="161" t="s">
        <v>851</v>
      </c>
      <c r="F889" s="162" t="n">
        <v>50000</v>
      </c>
      <c r="G889" s="164" t="str">
        <f aca="false" ca="false" dt2D="false" dtr="false" t="normal">CONCATENATE(C889, D889, E889)</f>
        <v>0801053A255195</v>
      </c>
    </row>
    <row ht="25.5" outlineLevel="0" r="890">
      <c r="A890" s="160" t="s">
        <v>1120</v>
      </c>
      <c r="B890" s="161" t="s">
        <v>98</v>
      </c>
      <c r="C890" s="161" t="s">
        <v>1113</v>
      </c>
      <c r="D890" s="161" t="s">
        <v>1379</v>
      </c>
      <c r="E890" s="161" t="s">
        <v>1121</v>
      </c>
      <c r="F890" s="162" t="n">
        <v>50000</v>
      </c>
      <c r="G890" s="164" t="str">
        <f aca="false" ca="false" dt2D="false" dtr="false" t="normal">CONCATENATE(C890, D890, E890)</f>
        <v>0801053A255195600</v>
      </c>
    </row>
    <row outlineLevel="0" r="891">
      <c r="A891" s="160" t="s">
        <v>1247</v>
      </c>
      <c r="B891" s="161" t="s">
        <v>98</v>
      </c>
      <c r="C891" s="161" t="s">
        <v>1113</v>
      </c>
      <c r="D891" s="161" t="s">
        <v>1379</v>
      </c>
      <c r="E891" s="161" t="s">
        <v>1248</v>
      </c>
      <c r="F891" s="162" t="n">
        <v>50000</v>
      </c>
      <c r="G891" s="164" t="str">
        <f aca="false" ca="false" dt2D="false" dtr="false" t="normal">CONCATENATE(C891, D891, E891)</f>
        <v>0801053A255195610</v>
      </c>
    </row>
    <row outlineLevel="0" r="892">
      <c r="A892" s="160" t="s">
        <v>1265</v>
      </c>
      <c r="B892" s="161" t="s">
        <v>98</v>
      </c>
      <c r="C892" s="161" t="s">
        <v>1113</v>
      </c>
      <c r="D892" s="161" t="s">
        <v>1379</v>
      </c>
      <c r="E892" s="161" t="s">
        <v>1266</v>
      </c>
      <c r="F892" s="162" t="n">
        <v>50000</v>
      </c>
      <c r="G892" s="164" t="str">
        <f aca="false" ca="false" dt2D="false" dtr="false" t="normal">CONCATENATE(C892, D892, E892)</f>
        <v>0801053A255195612</v>
      </c>
    </row>
    <row ht="63.75" outlineLevel="0" r="893">
      <c r="A893" s="160" t="s">
        <v>1380</v>
      </c>
      <c r="B893" s="161" t="s">
        <v>98</v>
      </c>
      <c r="C893" s="161" t="s">
        <v>1113</v>
      </c>
      <c r="D893" s="161" t="s">
        <v>1381</v>
      </c>
      <c r="E893" s="161" t="s">
        <v>851</v>
      </c>
      <c r="F893" s="162" t="n">
        <v>100000</v>
      </c>
      <c r="G893" s="164" t="str">
        <f aca="false" ca="false" dt2D="false" dtr="false" t="normal">CONCATENATE(C893, D893, E893)</f>
        <v>0801053A255196</v>
      </c>
    </row>
    <row ht="25.5" outlineLevel="0" r="894">
      <c r="A894" s="160" t="s">
        <v>1120</v>
      </c>
      <c r="B894" s="161" t="s">
        <v>98</v>
      </c>
      <c r="C894" s="161" t="s">
        <v>1113</v>
      </c>
      <c r="D894" s="161" t="s">
        <v>1381</v>
      </c>
      <c r="E894" s="161" t="s">
        <v>1121</v>
      </c>
      <c r="F894" s="162" t="n">
        <v>100000</v>
      </c>
      <c r="G894" s="164" t="str">
        <f aca="false" ca="false" dt2D="false" dtr="false" t="normal">CONCATENATE(C894, D894, E894)</f>
        <v>0801053A255196600</v>
      </c>
    </row>
    <row outlineLevel="0" r="895">
      <c r="A895" s="160" t="s">
        <v>1247</v>
      </c>
      <c r="B895" s="161" t="s">
        <v>98</v>
      </c>
      <c r="C895" s="161" t="s">
        <v>1113</v>
      </c>
      <c r="D895" s="161" t="s">
        <v>1381</v>
      </c>
      <c r="E895" s="161" t="s">
        <v>1248</v>
      </c>
      <c r="F895" s="162" t="n">
        <v>100000</v>
      </c>
      <c r="G895" s="164" t="str">
        <f aca="false" ca="false" dt2D="false" dtr="false" t="normal">CONCATENATE(C895, D895, E895)</f>
        <v>0801053A255196610</v>
      </c>
    </row>
    <row outlineLevel="0" r="896">
      <c r="A896" s="160" t="s">
        <v>1265</v>
      </c>
      <c r="B896" s="161" t="s">
        <v>98</v>
      </c>
      <c r="C896" s="161" t="s">
        <v>1113</v>
      </c>
      <c r="D896" s="161" t="s">
        <v>1381</v>
      </c>
      <c r="E896" s="161" t="s">
        <v>1266</v>
      </c>
      <c r="F896" s="162" t="n">
        <v>100000</v>
      </c>
      <c r="G896" s="164" t="str">
        <f aca="false" ca="false" dt2D="false" dtr="false" t="normal">CONCATENATE(C896, D896, E896)</f>
        <v>0801053A255196612</v>
      </c>
    </row>
    <row ht="38.25" outlineLevel="0" r="897">
      <c r="A897" s="160" t="s">
        <v>1114</v>
      </c>
      <c r="B897" s="161" t="s">
        <v>98</v>
      </c>
      <c r="C897" s="161" t="s">
        <v>1113</v>
      </c>
      <c r="D897" s="161" t="s">
        <v>1115</v>
      </c>
      <c r="E897" s="161" t="s">
        <v>851</v>
      </c>
      <c r="F897" s="162" t="n">
        <v>100000</v>
      </c>
      <c r="G897" s="164" t="str">
        <f aca="false" ca="false" dt2D="false" dtr="false" t="normal">CONCATENATE(C897, D897, E897)</f>
        <v>08011300000000</v>
      </c>
    </row>
    <row ht="38.25" outlineLevel="0" r="898">
      <c r="A898" s="160" t="s">
        <v>1382</v>
      </c>
      <c r="B898" s="161" t="s">
        <v>98</v>
      </c>
      <c r="C898" s="161" t="s">
        <v>1113</v>
      </c>
      <c r="D898" s="161" t="s">
        <v>1383</v>
      </c>
      <c r="E898" s="161" t="s">
        <v>851</v>
      </c>
      <c r="F898" s="162" t="n">
        <v>100000</v>
      </c>
      <c r="G898" s="164" t="str">
        <f aca="false" ca="false" dt2D="false" dtr="false" t="normal">CONCATENATE(C898, D898, E898)</f>
        <v>08011320000000</v>
      </c>
    </row>
    <row ht="89.25" outlineLevel="0" r="899">
      <c r="A899" s="160" t="s">
        <v>1384</v>
      </c>
      <c r="B899" s="161" t="s">
        <v>98</v>
      </c>
      <c r="C899" s="161" t="s">
        <v>1113</v>
      </c>
      <c r="D899" s="161" t="s">
        <v>1385</v>
      </c>
      <c r="E899" s="161" t="s">
        <v>851</v>
      </c>
      <c r="F899" s="162" t="n">
        <v>50000</v>
      </c>
      <c r="G899" s="164" t="str">
        <f aca="false" ca="false" dt2D="false" dtr="false" t="normal">CONCATENATE(C899, D899, E899)</f>
        <v>08011320080020</v>
      </c>
    </row>
    <row ht="25.5" outlineLevel="0" r="900">
      <c r="A900" s="160" t="s">
        <v>872</v>
      </c>
      <c r="B900" s="161" t="s">
        <v>98</v>
      </c>
      <c r="C900" s="161" t="s">
        <v>1113</v>
      </c>
      <c r="D900" s="161" t="s">
        <v>1385</v>
      </c>
      <c r="E900" s="161" t="s">
        <v>873</v>
      </c>
      <c r="F900" s="162" t="n">
        <v>50000</v>
      </c>
      <c r="G900" s="164" t="str">
        <f aca="false" ca="false" dt2D="false" dtr="false" t="normal">CONCATENATE(C900, D900, E900)</f>
        <v>08011320080020200</v>
      </c>
    </row>
    <row ht="25.5" outlineLevel="0" r="901">
      <c r="A901" s="160" t="s">
        <v>874</v>
      </c>
      <c r="B901" s="161" t="s">
        <v>98</v>
      </c>
      <c r="C901" s="161" t="s">
        <v>1113</v>
      </c>
      <c r="D901" s="161" t="s">
        <v>1385</v>
      </c>
      <c r="E901" s="161" t="s">
        <v>875</v>
      </c>
      <c r="F901" s="162" t="n">
        <v>50000</v>
      </c>
      <c r="G901" s="164" t="str">
        <f aca="false" ca="false" dt2D="false" dtr="false" t="normal">CONCATENATE(C901, D901, E901)</f>
        <v>08011320080020240</v>
      </c>
    </row>
    <row outlineLevel="0" r="902">
      <c r="A902" s="160" t="s">
        <v>876</v>
      </c>
      <c r="B902" s="161" t="s">
        <v>98</v>
      </c>
      <c r="C902" s="161" t="s">
        <v>1113</v>
      </c>
      <c r="D902" s="161" t="s">
        <v>1385</v>
      </c>
      <c r="E902" s="161" t="s">
        <v>877</v>
      </c>
      <c r="F902" s="162" t="n">
        <v>50000</v>
      </c>
      <c r="G902" s="164" t="str">
        <f aca="false" ca="false" dt2D="false" dtr="false" t="normal">CONCATENATE(C902, D902, E902)</f>
        <v>08011320080020244</v>
      </c>
    </row>
    <row ht="102" outlineLevel="0" r="903">
      <c r="A903" s="160" t="s">
        <v>1386</v>
      </c>
      <c r="B903" s="161" t="s">
        <v>98</v>
      </c>
      <c r="C903" s="161" t="s">
        <v>1113</v>
      </c>
      <c r="D903" s="161" t="s">
        <v>1387</v>
      </c>
      <c r="E903" s="161" t="s">
        <v>851</v>
      </c>
      <c r="F903" s="162" t="n">
        <v>50000</v>
      </c>
      <c r="G903" s="164" t="str">
        <f aca="false" ca="false" dt2D="false" dtr="false" t="normal">CONCATENATE(C903, D903, E903)</f>
        <v>0801132008Ф010</v>
      </c>
    </row>
    <row ht="25.5" outlineLevel="0" r="904">
      <c r="A904" s="160" t="s">
        <v>872</v>
      </c>
      <c r="B904" s="161" t="s">
        <v>98</v>
      </c>
      <c r="C904" s="161" t="s">
        <v>1113</v>
      </c>
      <c r="D904" s="161" t="s">
        <v>1387</v>
      </c>
      <c r="E904" s="161" t="s">
        <v>873</v>
      </c>
      <c r="F904" s="162" t="n">
        <v>50000</v>
      </c>
      <c r="G904" s="164" t="str">
        <f aca="false" ca="false" dt2D="false" dtr="false" t="normal">CONCATENATE(C904, D904, E904)</f>
        <v>0801132008Ф010200</v>
      </c>
    </row>
    <row ht="25.5" outlineLevel="0" r="905">
      <c r="A905" s="160" t="s">
        <v>874</v>
      </c>
      <c r="B905" s="161" t="s">
        <v>98</v>
      </c>
      <c r="C905" s="161" t="s">
        <v>1113</v>
      </c>
      <c r="D905" s="161" t="s">
        <v>1387</v>
      </c>
      <c r="E905" s="161" t="s">
        <v>875</v>
      </c>
      <c r="F905" s="162" t="n">
        <v>50000</v>
      </c>
      <c r="G905" s="164" t="str">
        <f aca="false" ca="false" dt2D="false" dtr="false" t="normal">CONCATENATE(C905, D905, E905)</f>
        <v>0801132008Ф010240</v>
      </c>
    </row>
    <row outlineLevel="0" r="906">
      <c r="A906" s="160" t="s">
        <v>876</v>
      </c>
      <c r="B906" s="161" t="s">
        <v>98</v>
      </c>
      <c r="C906" s="161" t="s">
        <v>1113</v>
      </c>
      <c r="D906" s="161" t="s">
        <v>1387</v>
      </c>
      <c r="E906" s="161" t="s">
        <v>877</v>
      </c>
      <c r="F906" s="162" t="n">
        <v>50000</v>
      </c>
      <c r="G906" s="164" t="str">
        <f aca="false" ca="false" dt2D="false" dtr="false" t="normal">CONCATENATE(C906, D906, E906)</f>
        <v>0801132008Ф010244</v>
      </c>
    </row>
    <row outlineLevel="0" r="907">
      <c r="A907" s="160" t="s">
        <v>1388</v>
      </c>
      <c r="B907" s="161" t="s">
        <v>98</v>
      </c>
      <c r="C907" s="161" t="s">
        <v>1389</v>
      </c>
      <c r="D907" s="161" t="s">
        <v>851</v>
      </c>
      <c r="E907" s="161" t="s">
        <v>851</v>
      </c>
      <c r="F907" s="162" t="n">
        <v>112298493</v>
      </c>
      <c r="G907" s="164" t="str">
        <f aca="false" ca="false" dt2D="false" dtr="false" t="normal">CONCATENATE(C907, D907, E907)</f>
        <v>0804</v>
      </c>
    </row>
    <row ht="25.5" outlineLevel="0" r="908">
      <c r="A908" s="160" t="s">
        <v>1223</v>
      </c>
      <c r="B908" s="161" t="s">
        <v>98</v>
      </c>
      <c r="C908" s="161" t="s">
        <v>1389</v>
      </c>
      <c r="D908" s="161" t="s">
        <v>1224</v>
      </c>
      <c r="E908" s="161" t="s">
        <v>851</v>
      </c>
      <c r="F908" s="162" t="n">
        <v>112298493</v>
      </c>
      <c r="G908" s="164" t="str">
        <f aca="false" ca="false" dt2D="false" dtr="false" t="normal">CONCATENATE(C908, D908, E908)</f>
        <v>08040500000000</v>
      </c>
    </row>
    <row ht="25.5" outlineLevel="0" r="909">
      <c r="A909" s="160" t="s">
        <v>1225</v>
      </c>
      <c r="B909" s="161" t="s">
        <v>98</v>
      </c>
      <c r="C909" s="161" t="s">
        <v>1389</v>
      </c>
      <c r="D909" s="161" t="s">
        <v>1226</v>
      </c>
      <c r="E909" s="161" t="s">
        <v>851</v>
      </c>
      <c r="F909" s="162" t="n">
        <v>112298493</v>
      </c>
      <c r="G909" s="164" t="str">
        <f aca="false" ca="false" dt2D="false" dtr="false" t="normal">CONCATENATE(C909, D909, E909)</f>
        <v>08040530000000</v>
      </c>
    </row>
    <row ht="89.25" outlineLevel="0" r="910">
      <c r="A910" s="160" t="s">
        <v>1245</v>
      </c>
      <c r="B910" s="161" t="s">
        <v>98</v>
      </c>
      <c r="C910" s="161" t="s">
        <v>1389</v>
      </c>
      <c r="D910" s="161" t="s">
        <v>1246</v>
      </c>
      <c r="E910" s="161" t="s">
        <v>851</v>
      </c>
      <c r="F910" s="162" t="n">
        <v>4491178</v>
      </c>
      <c r="G910" s="164" t="str">
        <f aca="false" ca="false" dt2D="false" dtr="false" t="normal">CONCATENATE(C910, D910, E910)</f>
        <v>08040530010340</v>
      </c>
    </row>
    <row ht="51" outlineLevel="0" r="911">
      <c r="A911" s="160" t="s">
        <v>862</v>
      </c>
      <c r="B911" s="161" t="s">
        <v>98</v>
      </c>
      <c r="C911" s="161" t="s">
        <v>1389</v>
      </c>
      <c r="D911" s="161" t="s">
        <v>1246</v>
      </c>
      <c r="E911" s="161" t="s">
        <v>505</v>
      </c>
      <c r="F911" s="162" t="n">
        <v>4491178</v>
      </c>
      <c r="G911" s="164" t="str">
        <f aca="false" ca="false" dt2D="false" dtr="false" t="normal">CONCATENATE(C911, D911, E911)</f>
        <v>08040530010340100</v>
      </c>
    </row>
    <row outlineLevel="0" r="912">
      <c r="A912" s="160" t="s">
        <v>981</v>
      </c>
      <c r="B912" s="161" t="s">
        <v>98</v>
      </c>
      <c r="C912" s="161" t="s">
        <v>1389</v>
      </c>
      <c r="D912" s="161" t="s">
        <v>1246</v>
      </c>
      <c r="E912" s="161" t="s">
        <v>483</v>
      </c>
      <c r="F912" s="162" t="n">
        <v>4491178</v>
      </c>
      <c r="G912" s="164" t="str">
        <f aca="false" ca="false" dt2D="false" dtr="false" t="normal">CONCATENATE(C912, D912, E912)</f>
        <v>08040530010340110</v>
      </c>
    </row>
    <row outlineLevel="0" r="913">
      <c r="A913" s="160" t="s">
        <v>982</v>
      </c>
      <c r="B913" s="161" t="s">
        <v>98</v>
      </c>
      <c r="C913" s="161" t="s">
        <v>1389</v>
      </c>
      <c r="D913" s="161" t="s">
        <v>1246</v>
      </c>
      <c r="E913" s="161" t="s">
        <v>983</v>
      </c>
      <c r="F913" s="162" t="n">
        <v>3449445</v>
      </c>
      <c r="G913" s="164" t="str">
        <f aca="false" ca="false" dt2D="false" dtr="false" t="normal">CONCATENATE(C913, D913, E913)</f>
        <v>08040530010340111</v>
      </c>
    </row>
    <row ht="38.25" outlineLevel="0" r="914">
      <c r="A914" s="160" t="s">
        <v>984</v>
      </c>
      <c r="B914" s="161" t="s">
        <v>98</v>
      </c>
      <c r="C914" s="161" t="s">
        <v>1389</v>
      </c>
      <c r="D914" s="161" t="s">
        <v>1246</v>
      </c>
      <c r="E914" s="161" t="s">
        <v>985</v>
      </c>
      <c r="F914" s="162" t="n">
        <v>1041733</v>
      </c>
      <c r="G914" s="164" t="str">
        <f aca="false" ca="false" dt2D="false" dtr="false" t="normal">CONCATENATE(C914, D914, E914)</f>
        <v>08040530010340119</v>
      </c>
    </row>
    <row ht="114.75" outlineLevel="0" r="915">
      <c r="A915" s="160" t="s">
        <v>1253</v>
      </c>
      <c r="B915" s="161" t="s">
        <v>98</v>
      </c>
      <c r="C915" s="161" t="s">
        <v>1389</v>
      </c>
      <c r="D915" s="161" t="s">
        <v>1254</v>
      </c>
      <c r="E915" s="161" t="s">
        <v>851</v>
      </c>
      <c r="F915" s="162" t="n">
        <v>3300000</v>
      </c>
      <c r="G915" s="164" t="str">
        <f aca="false" ca="false" dt2D="false" dtr="false" t="normal">CONCATENATE(C915, D915, E915)</f>
        <v>08040530027241</v>
      </c>
    </row>
    <row ht="51" outlineLevel="0" r="916">
      <c r="A916" s="160" t="s">
        <v>862</v>
      </c>
      <c r="B916" s="161" t="s">
        <v>98</v>
      </c>
      <c r="C916" s="161" t="s">
        <v>1389</v>
      </c>
      <c r="D916" s="161" t="s">
        <v>1254</v>
      </c>
      <c r="E916" s="161" t="s">
        <v>505</v>
      </c>
      <c r="F916" s="162" t="n">
        <v>3300000</v>
      </c>
      <c r="G916" s="164" t="str">
        <f aca="false" ca="false" dt2D="false" dtr="false" t="normal">CONCATENATE(C916, D916, E916)</f>
        <v>08040530027241100</v>
      </c>
    </row>
    <row outlineLevel="0" r="917">
      <c r="A917" s="160" t="s">
        <v>981</v>
      </c>
      <c r="B917" s="161" t="s">
        <v>98</v>
      </c>
      <c r="C917" s="161" t="s">
        <v>1389</v>
      </c>
      <c r="D917" s="161" t="s">
        <v>1254</v>
      </c>
      <c r="E917" s="161" t="s">
        <v>483</v>
      </c>
      <c r="F917" s="162" t="n">
        <v>3300000</v>
      </c>
      <c r="G917" s="164" t="str">
        <f aca="false" ca="false" dt2D="false" dtr="false" t="normal">CONCATENATE(C917, D917, E917)</f>
        <v>08040530027241110</v>
      </c>
    </row>
    <row outlineLevel="0" r="918">
      <c r="A918" s="160" t="s">
        <v>982</v>
      </c>
      <c r="B918" s="161" t="s">
        <v>98</v>
      </c>
      <c r="C918" s="161" t="s">
        <v>1389</v>
      </c>
      <c r="D918" s="161" t="s">
        <v>1254</v>
      </c>
      <c r="E918" s="161" t="s">
        <v>983</v>
      </c>
      <c r="F918" s="162" t="n">
        <v>2534562</v>
      </c>
      <c r="G918" s="164" t="str">
        <f aca="false" ca="false" dt2D="false" dtr="false" t="normal">CONCATENATE(C918, D918, E918)</f>
        <v>08040530027241111</v>
      </c>
    </row>
    <row ht="38.25" outlineLevel="0" r="919">
      <c r="A919" s="160" t="s">
        <v>984</v>
      </c>
      <c r="B919" s="161" t="s">
        <v>98</v>
      </c>
      <c r="C919" s="161" t="s">
        <v>1389</v>
      </c>
      <c r="D919" s="161" t="s">
        <v>1254</v>
      </c>
      <c r="E919" s="161" t="s">
        <v>985</v>
      </c>
      <c r="F919" s="162" t="n">
        <v>765438</v>
      </c>
      <c r="G919" s="164" t="str">
        <f aca="false" ca="false" dt2D="false" dtr="false" t="normal">CONCATENATE(C919, D919, E919)</f>
        <v>08040530027241119</v>
      </c>
    </row>
    <row ht="89.25" outlineLevel="0" r="920">
      <c r="A920" s="160" t="s">
        <v>1255</v>
      </c>
      <c r="B920" s="161" t="s">
        <v>98</v>
      </c>
      <c r="C920" s="161" t="s">
        <v>1389</v>
      </c>
      <c r="D920" s="161" t="s">
        <v>1256</v>
      </c>
      <c r="E920" s="161" t="s">
        <v>851</v>
      </c>
      <c r="F920" s="162" t="n">
        <v>2764788</v>
      </c>
      <c r="G920" s="164" t="str">
        <f aca="false" ca="false" dt2D="false" dtr="false" t="normal">CONCATENATE(C920, D920, E920)</f>
        <v>08040530027242</v>
      </c>
    </row>
    <row ht="51" outlineLevel="0" r="921">
      <c r="A921" s="160" t="s">
        <v>862</v>
      </c>
      <c r="B921" s="161" t="s">
        <v>98</v>
      </c>
      <c r="C921" s="161" t="s">
        <v>1389</v>
      </c>
      <c r="D921" s="161" t="s">
        <v>1256</v>
      </c>
      <c r="E921" s="161" t="s">
        <v>505</v>
      </c>
      <c r="F921" s="162" t="n">
        <v>2764788</v>
      </c>
      <c r="G921" s="164" t="str">
        <f aca="false" ca="false" dt2D="false" dtr="false" t="normal">CONCATENATE(C921, D921, E921)</f>
        <v>08040530027242100</v>
      </c>
    </row>
    <row outlineLevel="0" r="922">
      <c r="A922" s="160" t="s">
        <v>981</v>
      </c>
      <c r="B922" s="161" t="s">
        <v>98</v>
      </c>
      <c r="C922" s="161" t="s">
        <v>1389</v>
      </c>
      <c r="D922" s="161" t="s">
        <v>1256</v>
      </c>
      <c r="E922" s="161" t="s">
        <v>483</v>
      </c>
      <c r="F922" s="162" t="n">
        <v>2764788</v>
      </c>
      <c r="G922" s="164" t="str">
        <f aca="false" ca="false" dt2D="false" dtr="false" t="normal">CONCATENATE(C922, D922, E922)</f>
        <v>08040530027242110</v>
      </c>
    </row>
    <row outlineLevel="0" r="923">
      <c r="A923" s="160" t="s">
        <v>982</v>
      </c>
      <c r="B923" s="161" t="s">
        <v>98</v>
      </c>
      <c r="C923" s="161" t="s">
        <v>1389</v>
      </c>
      <c r="D923" s="161" t="s">
        <v>1256</v>
      </c>
      <c r="E923" s="161" t="s">
        <v>983</v>
      </c>
      <c r="F923" s="162" t="n">
        <v>2123493</v>
      </c>
      <c r="G923" s="164" t="str">
        <f aca="false" ca="false" dt2D="false" dtr="false" t="normal">CONCATENATE(C923, D923, E923)</f>
        <v>08040530027242111</v>
      </c>
    </row>
    <row ht="38.25" outlineLevel="0" r="924">
      <c r="A924" s="160" t="s">
        <v>984</v>
      </c>
      <c r="B924" s="161" t="s">
        <v>98</v>
      </c>
      <c r="C924" s="161" t="s">
        <v>1389</v>
      </c>
      <c r="D924" s="161" t="s">
        <v>1256</v>
      </c>
      <c r="E924" s="161" t="s">
        <v>985</v>
      </c>
      <c r="F924" s="162" t="n">
        <v>641295</v>
      </c>
      <c r="G924" s="164" t="str">
        <f aca="false" ca="false" dt2D="false" dtr="false" t="normal">CONCATENATE(C924, D924, E924)</f>
        <v>08040530027242119</v>
      </c>
    </row>
    <row ht="102" outlineLevel="0" r="925">
      <c r="A925" s="160" t="s">
        <v>1257</v>
      </c>
      <c r="B925" s="161" t="s">
        <v>98</v>
      </c>
      <c r="C925" s="161" t="s">
        <v>1389</v>
      </c>
      <c r="D925" s="161" t="s">
        <v>1258</v>
      </c>
      <c r="E925" s="161" t="s">
        <v>851</v>
      </c>
      <c r="F925" s="162" t="n">
        <v>45479377.5</v>
      </c>
      <c r="G925" s="164" t="str">
        <f aca="false" ca="false" dt2D="false" dtr="false" t="normal">CONCATENATE(C925, D925, E925)</f>
        <v>08040530040000</v>
      </c>
    </row>
    <row ht="51" outlineLevel="0" r="926">
      <c r="A926" s="160" t="s">
        <v>862</v>
      </c>
      <c r="B926" s="161" t="s">
        <v>98</v>
      </c>
      <c r="C926" s="161" t="s">
        <v>1389</v>
      </c>
      <c r="D926" s="161" t="s">
        <v>1258</v>
      </c>
      <c r="E926" s="161" t="s">
        <v>505</v>
      </c>
      <c r="F926" s="162" t="n">
        <v>42305963.09</v>
      </c>
      <c r="G926" s="164" t="str">
        <f aca="false" ca="false" dt2D="false" dtr="false" t="normal">CONCATENATE(C926, D926, E926)</f>
        <v>08040530040000100</v>
      </c>
    </row>
    <row outlineLevel="0" r="927">
      <c r="A927" s="160" t="s">
        <v>981</v>
      </c>
      <c r="B927" s="161" t="s">
        <v>98</v>
      </c>
      <c r="C927" s="161" t="s">
        <v>1389</v>
      </c>
      <c r="D927" s="161" t="s">
        <v>1258</v>
      </c>
      <c r="E927" s="161" t="s">
        <v>483</v>
      </c>
      <c r="F927" s="162" t="n">
        <v>42305963.09</v>
      </c>
      <c r="G927" s="164" t="str">
        <f aca="false" ca="false" dt2D="false" dtr="false" t="normal">CONCATENATE(C927, D927, E927)</f>
        <v>08040530040000110</v>
      </c>
    </row>
    <row outlineLevel="0" r="928">
      <c r="A928" s="160" t="s">
        <v>982</v>
      </c>
      <c r="B928" s="161" t="s">
        <v>98</v>
      </c>
      <c r="C928" s="161" t="s">
        <v>1389</v>
      </c>
      <c r="D928" s="161" t="s">
        <v>1258</v>
      </c>
      <c r="E928" s="161" t="s">
        <v>983</v>
      </c>
      <c r="F928" s="162" t="n">
        <v>32442050</v>
      </c>
      <c r="G928" s="164" t="str">
        <f aca="false" ca="false" dt2D="false" dtr="false" t="normal">CONCATENATE(C928, D928, E928)</f>
        <v>08040530040000111</v>
      </c>
    </row>
    <row ht="25.5" outlineLevel="0" r="929">
      <c r="A929" s="160" t="s">
        <v>1201</v>
      </c>
      <c r="B929" s="161" t="s">
        <v>98</v>
      </c>
      <c r="C929" s="161" t="s">
        <v>1389</v>
      </c>
      <c r="D929" s="161" t="s">
        <v>1258</v>
      </c>
      <c r="E929" s="161" t="s">
        <v>1202</v>
      </c>
      <c r="F929" s="162" t="n">
        <v>130955.09</v>
      </c>
      <c r="G929" s="164" t="str">
        <f aca="false" ca="false" dt2D="false" dtr="false" t="normal">CONCATENATE(C929, D929, E929)</f>
        <v>08040530040000112</v>
      </c>
    </row>
    <row ht="38.25" outlineLevel="0" r="930">
      <c r="A930" s="160" t="s">
        <v>984</v>
      </c>
      <c r="B930" s="161" t="s">
        <v>98</v>
      </c>
      <c r="C930" s="161" t="s">
        <v>1389</v>
      </c>
      <c r="D930" s="161" t="s">
        <v>1258</v>
      </c>
      <c r="E930" s="161" t="s">
        <v>985</v>
      </c>
      <c r="F930" s="162" t="n">
        <v>9732958</v>
      </c>
      <c r="G930" s="164" t="str">
        <f aca="false" ca="false" dt2D="false" dtr="false" t="normal">CONCATENATE(C930, D930, E930)</f>
        <v>08040530040000119</v>
      </c>
    </row>
    <row ht="25.5" outlineLevel="0" r="931">
      <c r="A931" s="160" t="s">
        <v>872</v>
      </c>
      <c r="B931" s="161" t="s">
        <v>98</v>
      </c>
      <c r="C931" s="161" t="s">
        <v>1389</v>
      </c>
      <c r="D931" s="161" t="s">
        <v>1258</v>
      </c>
      <c r="E931" s="161" t="s">
        <v>873</v>
      </c>
      <c r="F931" s="162" t="n">
        <v>3113053.5</v>
      </c>
      <c r="G931" s="164" t="str">
        <f aca="false" ca="false" dt2D="false" dtr="false" t="normal">CONCATENATE(C931, D931, E931)</f>
        <v>08040530040000200</v>
      </c>
    </row>
    <row ht="25.5" outlineLevel="0" r="932">
      <c r="A932" s="160" t="s">
        <v>874</v>
      </c>
      <c r="B932" s="161" t="s">
        <v>98</v>
      </c>
      <c r="C932" s="161" t="s">
        <v>1389</v>
      </c>
      <c r="D932" s="161" t="s">
        <v>1258</v>
      </c>
      <c r="E932" s="161" t="s">
        <v>875</v>
      </c>
      <c r="F932" s="162" t="n">
        <v>3113053.5</v>
      </c>
      <c r="G932" s="164" t="str">
        <f aca="false" ca="false" dt2D="false" dtr="false" t="normal">CONCATENATE(C932, D932, E932)</f>
        <v>08040530040000240</v>
      </c>
    </row>
    <row outlineLevel="0" r="933">
      <c r="A933" s="160" t="s">
        <v>876</v>
      </c>
      <c r="B933" s="161" t="s">
        <v>98</v>
      </c>
      <c r="C933" s="161" t="s">
        <v>1389</v>
      </c>
      <c r="D933" s="161" t="s">
        <v>1258</v>
      </c>
      <c r="E933" s="161" t="s">
        <v>877</v>
      </c>
      <c r="F933" s="162" t="n">
        <v>3113053.5</v>
      </c>
      <c r="G933" s="164" t="str">
        <f aca="false" ca="false" dt2D="false" dtr="false" t="normal">CONCATENATE(C933, D933, E933)</f>
        <v>08040530040000244</v>
      </c>
    </row>
    <row outlineLevel="0" r="934">
      <c r="A934" s="160" t="s">
        <v>969</v>
      </c>
      <c r="B934" s="161" t="s">
        <v>98</v>
      </c>
      <c r="C934" s="161" t="s">
        <v>1389</v>
      </c>
      <c r="D934" s="161" t="s">
        <v>1258</v>
      </c>
      <c r="E934" s="161" t="s">
        <v>970</v>
      </c>
      <c r="F934" s="162" t="n">
        <v>46816</v>
      </c>
      <c r="G934" s="164" t="str">
        <f aca="false" ca="false" dt2D="false" dtr="false" t="normal">CONCATENATE(C934, D934, E934)</f>
        <v>08040530040000300</v>
      </c>
    </row>
    <row ht="25.5" outlineLevel="0" r="935">
      <c r="A935" s="160" t="s">
        <v>1151</v>
      </c>
      <c r="B935" s="161" t="s">
        <v>98</v>
      </c>
      <c r="C935" s="161" t="s">
        <v>1389</v>
      </c>
      <c r="D935" s="161" t="s">
        <v>1258</v>
      </c>
      <c r="E935" s="161" t="s">
        <v>1152</v>
      </c>
      <c r="F935" s="162" t="n">
        <v>46816</v>
      </c>
      <c r="G935" s="164" t="str">
        <f aca="false" ca="false" dt2D="false" dtr="false" t="normal">CONCATENATE(C935, D935, E935)</f>
        <v>08040530040000320</v>
      </c>
    </row>
    <row ht="25.5" outlineLevel="0" r="936">
      <c r="A936" s="160" t="s">
        <v>1153</v>
      </c>
      <c r="B936" s="161" t="s">
        <v>98</v>
      </c>
      <c r="C936" s="161" t="s">
        <v>1389</v>
      </c>
      <c r="D936" s="161" t="s">
        <v>1258</v>
      </c>
      <c r="E936" s="161" t="s">
        <v>1154</v>
      </c>
      <c r="F936" s="162" t="n">
        <v>46816</v>
      </c>
      <c r="G936" s="164" t="str">
        <f aca="false" ca="false" dt2D="false" dtr="false" t="normal">CONCATENATE(C936, D936, E936)</f>
        <v>08040530040000321</v>
      </c>
    </row>
    <row outlineLevel="0" r="937">
      <c r="A937" s="160" t="s">
        <v>910</v>
      </c>
      <c r="B937" s="161" t="s">
        <v>98</v>
      </c>
      <c r="C937" s="161" t="s">
        <v>1389</v>
      </c>
      <c r="D937" s="161" t="s">
        <v>1258</v>
      </c>
      <c r="E937" s="161" t="s">
        <v>911</v>
      </c>
      <c r="F937" s="162" t="n">
        <v>13544.91</v>
      </c>
      <c r="G937" s="164" t="str">
        <f aca="false" ca="false" dt2D="false" dtr="false" t="normal">CONCATENATE(C937, D937, E937)</f>
        <v>08040530040000800</v>
      </c>
    </row>
    <row outlineLevel="0" r="938">
      <c r="A938" s="160" t="s">
        <v>912</v>
      </c>
      <c r="B938" s="161" t="s">
        <v>98</v>
      </c>
      <c r="C938" s="161" t="s">
        <v>1389</v>
      </c>
      <c r="D938" s="161" t="s">
        <v>1258</v>
      </c>
      <c r="E938" s="161" t="s">
        <v>913</v>
      </c>
      <c r="F938" s="162" t="n">
        <v>13544.91</v>
      </c>
      <c r="G938" s="164" t="str">
        <f aca="false" ca="false" dt2D="false" dtr="false" t="normal">CONCATENATE(C938, D938, E938)</f>
        <v>08040530040000850</v>
      </c>
    </row>
    <row outlineLevel="0" r="939">
      <c r="A939" s="160" t="s">
        <v>914</v>
      </c>
      <c r="B939" s="161" t="s">
        <v>98</v>
      </c>
      <c r="C939" s="161" t="s">
        <v>1389</v>
      </c>
      <c r="D939" s="161" t="s">
        <v>1258</v>
      </c>
      <c r="E939" s="161" t="s">
        <v>915</v>
      </c>
      <c r="F939" s="162" t="n">
        <v>13544.91</v>
      </c>
      <c r="G939" s="164" t="str">
        <f aca="false" ca="false" dt2D="false" dtr="false" t="normal">CONCATENATE(C939, D939, E939)</f>
        <v>08040530040000853</v>
      </c>
    </row>
    <row ht="127.5" outlineLevel="0" r="940">
      <c r="A940" s="160" t="s">
        <v>1259</v>
      </c>
      <c r="B940" s="161" t="s">
        <v>98</v>
      </c>
      <c r="C940" s="161" t="s">
        <v>1389</v>
      </c>
      <c r="D940" s="161" t="s">
        <v>1260</v>
      </c>
      <c r="E940" s="161" t="s">
        <v>851</v>
      </c>
      <c r="F940" s="162" t="n">
        <v>54515000</v>
      </c>
      <c r="G940" s="164" t="str">
        <f aca="false" ca="false" dt2D="false" dtr="false" t="normal">CONCATENATE(C940, D940, E940)</f>
        <v>08040530041000</v>
      </c>
    </row>
    <row ht="51" outlineLevel="0" r="941">
      <c r="A941" s="160" t="s">
        <v>862</v>
      </c>
      <c r="B941" s="161" t="s">
        <v>98</v>
      </c>
      <c r="C941" s="161" t="s">
        <v>1389</v>
      </c>
      <c r="D941" s="161" t="s">
        <v>1260</v>
      </c>
      <c r="E941" s="161" t="s">
        <v>505</v>
      </c>
      <c r="F941" s="162" t="n">
        <v>54515000</v>
      </c>
      <c r="G941" s="164" t="str">
        <f aca="false" ca="false" dt2D="false" dtr="false" t="normal">CONCATENATE(C941, D941, E941)</f>
        <v>08040530041000100</v>
      </c>
    </row>
    <row outlineLevel="0" r="942">
      <c r="A942" s="160" t="s">
        <v>981</v>
      </c>
      <c r="B942" s="161" t="s">
        <v>98</v>
      </c>
      <c r="C942" s="161" t="s">
        <v>1389</v>
      </c>
      <c r="D942" s="161" t="s">
        <v>1260</v>
      </c>
      <c r="E942" s="161" t="s">
        <v>483</v>
      </c>
      <c r="F942" s="162" t="n">
        <v>54515000</v>
      </c>
      <c r="G942" s="164" t="str">
        <f aca="false" ca="false" dt2D="false" dtr="false" t="normal">CONCATENATE(C942, D942, E942)</f>
        <v>08040530041000110</v>
      </c>
    </row>
    <row outlineLevel="0" r="943">
      <c r="A943" s="160" t="s">
        <v>982</v>
      </c>
      <c r="B943" s="161" t="s">
        <v>98</v>
      </c>
      <c r="C943" s="161" t="s">
        <v>1389</v>
      </c>
      <c r="D943" s="161" t="s">
        <v>1260</v>
      </c>
      <c r="E943" s="161" t="s">
        <v>983</v>
      </c>
      <c r="F943" s="162" t="n">
        <v>41870199</v>
      </c>
      <c r="G943" s="164" t="str">
        <f aca="false" ca="false" dt2D="false" dtr="false" t="normal">CONCATENATE(C943, D943, E943)</f>
        <v>08040530041000111</v>
      </c>
    </row>
    <row ht="38.25" outlineLevel="0" r="944">
      <c r="A944" s="160" t="s">
        <v>984</v>
      </c>
      <c r="B944" s="161" t="s">
        <v>98</v>
      </c>
      <c r="C944" s="161" t="s">
        <v>1389</v>
      </c>
      <c r="D944" s="161" t="s">
        <v>1260</v>
      </c>
      <c r="E944" s="161" t="s">
        <v>985</v>
      </c>
      <c r="F944" s="162" t="n">
        <v>12644801</v>
      </c>
      <c r="G944" s="164" t="str">
        <f aca="false" ca="false" dt2D="false" dtr="false" t="normal">CONCATENATE(C944, D944, E944)</f>
        <v>08040530041000119</v>
      </c>
    </row>
    <row ht="89.25" outlineLevel="0" r="945">
      <c r="A945" s="160" t="s">
        <v>1263</v>
      </c>
      <c r="B945" s="161" t="s">
        <v>98</v>
      </c>
      <c r="C945" s="161" t="s">
        <v>1389</v>
      </c>
      <c r="D945" s="161" t="s">
        <v>1264</v>
      </c>
      <c r="E945" s="161" t="s">
        <v>851</v>
      </c>
      <c r="F945" s="162" t="n">
        <v>730000</v>
      </c>
      <c r="G945" s="164" t="str">
        <f aca="false" ca="false" dt2D="false" dtr="false" t="normal">CONCATENATE(C945, D945, E945)</f>
        <v>08040530047000</v>
      </c>
    </row>
    <row ht="51" outlineLevel="0" r="946">
      <c r="A946" s="160" t="s">
        <v>862</v>
      </c>
      <c r="B946" s="161" t="s">
        <v>98</v>
      </c>
      <c r="C946" s="161" t="s">
        <v>1389</v>
      </c>
      <c r="D946" s="161" t="s">
        <v>1264</v>
      </c>
      <c r="E946" s="161" t="s">
        <v>505</v>
      </c>
      <c r="F946" s="162" t="n">
        <v>730000</v>
      </c>
      <c r="G946" s="164" t="str">
        <f aca="false" ca="false" dt2D="false" dtr="false" t="normal">CONCATENATE(C946, D946, E946)</f>
        <v>08040530047000100</v>
      </c>
    </row>
    <row outlineLevel="0" r="947">
      <c r="A947" s="160" t="s">
        <v>981</v>
      </c>
      <c r="B947" s="161" t="s">
        <v>98</v>
      </c>
      <c r="C947" s="161" t="s">
        <v>1389</v>
      </c>
      <c r="D947" s="161" t="s">
        <v>1264</v>
      </c>
      <c r="E947" s="161" t="s">
        <v>483</v>
      </c>
      <c r="F947" s="162" t="n">
        <v>730000</v>
      </c>
      <c r="G947" s="164" t="str">
        <f aca="false" ca="false" dt2D="false" dtr="false" t="normal">CONCATENATE(C947, D947, E947)</f>
        <v>08040530047000110</v>
      </c>
    </row>
    <row ht="25.5" outlineLevel="0" r="948">
      <c r="A948" s="160" t="s">
        <v>1201</v>
      </c>
      <c r="B948" s="161" t="s">
        <v>98</v>
      </c>
      <c r="C948" s="161" t="s">
        <v>1389</v>
      </c>
      <c r="D948" s="161" t="s">
        <v>1264</v>
      </c>
      <c r="E948" s="161" t="s">
        <v>1202</v>
      </c>
      <c r="F948" s="162" t="n">
        <v>730000</v>
      </c>
      <c r="G948" s="164" t="str">
        <f aca="false" ca="false" dt2D="false" dtr="false" t="normal">CONCATENATE(C948, D948, E948)</f>
        <v>08040530047000112</v>
      </c>
    </row>
    <row ht="89.25" outlineLevel="0" r="949">
      <c r="A949" s="160" t="s">
        <v>1267</v>
      </c>
      <c r="B949" s="161" t="s">
        <v>98</v>
      </c>
      <c r="C949" s="161" t="s">
        <v>1389</v>
      </c>
      <c r="D949" s="161" t="s">
        <v>1268</v>
      </c>
      <c r="E949" s="161" t="s">
        <v>851</v>
      </c>
      <c r="F949" s="162" t="n">
        <v>615100</v>
      </c>
      <c r="G949" s="164" t="str">
        <f aca="false" ca="false" dt2D="false" dtr="false" t="normal">CONCATENATE(C949, D949, E949)</f>
        <v>0804053004Г000</v>
      </c>
    </row>
    <row ht="25.5" outlineLevel="0" r="950">
      <c r="A950" s="160" t="s">
        <v>872</v>
      </c>
      <c r="B950" s="161" t="s">
        <v>98</v>
      </c>
      <c r="C950" s="161" t="s">
        <v>1389</v>
      </c>
      <c r="D950" s="161" t="s">
        <v>1268</v>
      </c>
      <c r="E950" s="161" t="s">
        <v>873</v>
      </c>
      <c r="F950" s="162" t="n">
        <v>615100</v>
      </c>
      <c r="G950" s="164" t="str">
        <f aca="false" ca="false" dt2D="false" dtr="false" t="normal">CONCATENATE(C950, D950, E950)</f>
        <v>0804053004Г000200</v>
      </c>
    </row>
    <row ht="25.5" outlineLevel="0" r="951">
      <c r="A951" s="160" t="s">
        <v>874</v>
      </c>
      <c r="B951" s="161" t="s">
        <v>98</v>
      </c>
      <c r="C951" s="161" t="s">
        <v>1389</v>
      </c>
      <c r="D951" s="161" t="s">
        <v>1268</v>
      </c>
      <c r="E951" s="161" t="s">
        <v>875</v>
      </c>
      <c r="F951" s="162" t="n">
        <v>615100</v>
      </c>
      <c r="G951" s="164" t="str">
        <f aca="false" ca="false" dt2D="false" dtr="false" t="normal">CONCATENATE(C951, D951, E951)</f>
        <v>0804053004Г000240</v>
      </c>
    </row>
    <row outlineLevel="0" r="952">
      <c r="A952" s="160" t="s">
        <v>876</v>
      </c>
      <c r="B952" s="161" t="s">
        <v>98</v>
      </c>
      <c r="C952" s="161" t="s">
        <v>1389</v>
      </c>
      <c r="D952" s="161" t="s">
        <v>1268</v>
      </c>
      <c r="E952" s="161" t="s">
        <v>877</v>
      </c>
      <c r="F952" s="162" t="n">
        <v>15100</v>
      </c>
      <c r="G952" s="164" t="str">
        <f aca="false" ca="false" dt2D="false" dtr="false" t="normal">CONCATENATE(C952, D952, E952)</f>
        <v>0804053004Г000244</v>
      </c>
    </row>
    <row outlineLevel="0" r="953">
      <c r="A953" s="160" t="s">
        <v>922</v>
      </c>
      <c r="B953" s="161" t="s">
        <v>98</v>
      </c>
      <c r="C953" s="161" t="s">
        <v>1389</v>
      </c>
      <c r="D953" s="161" t="s">
        <v>1268</v>
      </c>
      <c r="E953" s="161" t="s">
        <v>923</v>
      </c>
      <c r="F953" s="162" t="n">
        <v>600000</v>
      </c>
      <c r="G953" s="164" t="str">
        <f aca="false" ca="false" dt2D="false" dtr="false" t="normal">CONCATENATE(C953, D953, E953)</f>
        <v>0804053004Г000247</v>
      </c>
    </row>
    <row ht="63.75" outlineLevel="0" r="954">
      <c r="A954" s="160" t="s">
        <v>1269</v>
      </c>
      <c r="B954" s="161" t="s">
        <v>98</v>
      </c>
      <c r="C954" s="161" t="s">
        <v>1389</v>
      </c>
      <c r="D954" s="161" t="s">
        <v>1270</v>
      </c>
      <c r="E954" s="161" t="s">
        <v>851</v>
      </c>
      <c r="F954" s="162" t="n">
        <v>33335.25</v>
      </c>
      <c r="G954" s="164" t="str">
        <f aca="false" ca="false" dt2D="false" dtr="false" t="normal">CONCATENATE(C954, D954, E954)</f>
        <v>0804053004М000</v>
      </c>
    </row>
    <row ht="25.5" outlineLevel="0" r="955">
      <c r="A955" s="160" t="s">
        <v>872</v>
      </c>
      <c r="B955" s="161" t="s">
        <v>98</v>
      </c>
      <c r="C955" s="161" t="s">
        <v>1389</v>
      </c>
      <c r="D955" s="161" t="s">
        <v>1270</v>
      </c>
      <c r="E955" s="161" t="s">
        <v>873</v>
      </c>
      <c r="F955" s="162" t="n">
        <v>33335.25</v>
      </c>
      <c r="G955" s="164" t="str">
        <f aca="false" ca="false" dt2D="false" dtr="false" t="normal">CONCATENATE(C955, D955, E955)</f>
        <v>0804053004М000200</v>
      </c>
    </row>
    <row ht="25.5" outlineLevel="0" r="956">
      <c r="A956" s="160" t="s">
        <v>874</v>
      </c>
      <c r="B956" s="161" t="s">
        <v>98</v>
      </c>
      <c r="C956" s="161" t="s">
        <v>1389</v>
      </c>
      <c r="D956" s="161" t="s">
        <v>1270</v>
      </c>
      <c r="E956" s="161" t="s">
        <v>875</v>
      </c>
      <c r="F956" s="162" t="n">
        <v>33335.25</v>
      </c>
      <c r="G956" s="164" t="str">
        <f aca="false" ca="false" dt2D="false" dtr="false" t="normal">CONCATENATE(C956, D956, E956)</f>
        <v>0804053004М000240</v>
      </c>
    </row>
    <row outlineLevel="0" r="957">
      <c r="A957" s="160" t="s">
        <v>876</v>
      </c>
      <c r="B957" s="161" t="s">
        <v>98</v>
      </c>
      <c r="C957" s="161" t="s">
        <v>1389</v>
      </c>
      <c r="D957" s="161" t="s">
        <v>1270</v>
      </c>
      <c r="E957" s="161" t="s">
        <v>877</v>
      </c>
      <c r="F957" s="162" t="n">
        <v>33335.25</v>
      </c>
      <c r="G957" s="164" t="str">
        <f aca="false" ca="false" dt2D="false" dtr="false" t="normal">CONCATENATE(C957, D957, E957)</f>
        <v>0804053004М000244</v>
      </c>
    </row>
    <row ht="63.75" outlineLevel="0" r="958">
      <c r="A958" s="160" t="s">
        <v>1390</v>
      </c>
      <c r="B958" s="161" t="s">
        <v>98</v>
      </c>
      <c r="C958" s="161" t="s">
        <v>1389</v>
      </c>
      <c r="D958" s="161" t="s">
        <v>1391</v>
      </c>
      <c r="E958" s="161" t="s">
        <v>851</v>
      </c>
      <c r="F958" s="162" t="n">
        <v>169714.25</v>
      </c>
      <c r="G958" s="164" t="str">
        <f aca="false" ca="false" dt2D="false" dtr="false" t="normal">CONCATENATE(C958, D958, E958)</f>
        <v>0804053004Ф000</v>
      </c>
    </row>
    <row ht="25.5" outlineLevel="0" r="959">
      <c r="A959" s="160" t="s">
        <v>872</v>
      </c>
      <c r="B959" s="161" t="s">
        <v>98</v>
      </c>
      <c r="C959" s="161" t="s">
        <v>1389</v>
      </c>
      <c r="D959" s="161" t="s">
        <v>1391</v>
      </c>
      <c r="E959" s="161" t="s">
        <v>873</v>
      </c>
      <c r="F959" s="162" t="n">
        <v>169714.25</v>
      </c>
      <c r="G959" s="164" t="str">
        <f aca="false" ca="false" dt2D="false" dtr="false" t="normal">CONCATENATE(C959, D959, E959)</f>
        <v>0804053004Ф000200</v>
      </c>
    </row>
    <row ht="25.5" outlineLevel="0" r="960">
      <c r="A960" s="160" t="s">
        <v>874</v>
      </c>
      <c r="B960" s="161" t="s">
        <v>98</v>
      </c>
      <c r="C960" s="161" t="s">
        <v>1389</v>
      </c>
      <c r="D960" s="161" t="s">
        <v>1391</v>
      </c>
      <c r="E960" s="161" t="s">
        <v>875</v>
      </c>
      <c r="F960" s="162" t="n">
        <v>169714.25</v>
      </c>
      <c r="G960" s="164" t="str">
        <f aca="false" ca="false" dt2D="false" dtr="false" t="normal">CONCATENATE(C960, D960, E960)</f>
        <v>0804053004Ф000240</v>
      </c>
    </row>
    <row outlineLevel="0" r="961">
      <c r="A961" s="160" t="s">
        <v>876</v>
      </c>
      <c r="B961" s="161" t="s">
        <v>98</v>
      </c>
      <c r="C961" s="161" t="s">
        <v>1389</v>
      </c>
      <c r="D961" s="161" t="s">
        <v>1391</v>
      </c>
      <c r="E961" s="161" t="s">
        <v>877</v>
      </c>
      <c r="F961" s="162" t="n">
        <v>169714.25</v>
      </c>
      <c r="G961" s="164" t="str">
        <f aca="false" ca="false" dt2D="false" dtr="false" t="normal">CONCATENATE(C961, D961, E961)</f>
        <v>0804053004Ф000244</v>
      </c>
    </row>
    <row ht="89.25" outlineLevel="0" r="962">
      <c r="A962" s="160" t="s">
        <v>1271</v>
      </c>
      <c r="B962" s="161" t="s">
        <v>98</v>
      </c>
      <c r="C962" s="161" t="s">
        <v>1389</v>
      </c>
      <c r="D962" s="161" t="s">
        <v>1272</v>
      </c>
      <c r="E962" s="161" t="s">
        <v>851</v>
      </c>
      <c r="F962" s="162" t="n">
        <v>200000</v>
      </c>
      <c r="G962" s="164" t="str">
        <f aca="false" ca="false" dt2D="false" dtr="false" t="normal">CONCATENATE(C962, D962, E962)</f>
        <v>0804053004Э000</v>
      </c>
    </row>
    <row ht="25.5" outlineLevel="0" r="963">
      <c r="A963" s="160" t="s">
        <v>872</v>
      </c>
      <c r="B963" s="161" t="s">
        <v>98</v>
      </c>
      <c r="C963" s="161" t="s">
        <v>1389</v>
      </c>
      <c r="D963" s="161" t="s">
        <v>1272</v>
      </c>
      <c r="E963" s="161" t="s">
        <v>873</v>
      </c>
      <c r="F963" s="162" t="n">
        <v>200000</v>
      </c>
      <c r="G963" s="164" t="str">
        <f aca="false" ca="false" dt2D="false" dtr="false" t="normal">CONCATENATE(C963, D963, E963)</f>
        <v>0804053004Э000200</v>
      </c>
    </row>
    <row ht="25.5" outlineLevel="0" r="964">
      <c r="A964" s="160" t="s">
        <v>874</v>
      </c>
      <c r="B964" s="161" t="s">
        <v>98</v>
      </c>
      <c r="C964" s="161" t="s">
        <v>1389</v>
      </c>
      <c r="D964" s="161" t="s">
        <v>1272</v>
      </c>
      <c r="E964" s="161" t="s">
        <v>875</v>
      </c>
      <c r="F964" s="162" t="n">
        <v>200000</v>
      </c>
      <c r="G964" s="164" t="str">
        <f aca="false" ca="false" dt2D="false" dtr="false" t="normal">CONCATENATE(C964, D964, E964)</f>
        <v>0804053004Э000240</v>
      </c>
    </row>
    <row outlineLevel="0" r="965">
      <c r="A965" s="160" t="s">
        <v>922</v>
      </c>
      <c r="B965" s="161" t="s">
        <v>98</v>
      </c>
      <c r="C965" s="161" t="s">
        <v>1389</v>
      </c>
      <c r="D965" s="161" t="s">
        <v>1272</v>
      </c>
      <c r="E965" s="161" t="s">
        <v>923</v>
      </c>
      <c r="F965" s="162" t="n">
        <v>200000</v>
      </c>
      <c r="G965" s="164" t="str">
        <f aca="false" ca="false" dt2D="false" dtr="false" t="normal">CONCATENATE(C965, D965, E965)</f>
        <v>0804053004Э000247</v>
      </c>
    </row>
    <row outlineLevel="0" r="966">
      <c r="A966" s="160" t="s">
        <v>1231</v>
      </c>
      <c r="B966" s="161" t="s">
        <v>98</v>
      </c>
      <c r="C966" s="161" t="s">
        <v>1232</v>
      </c>
      <c r="D966" s="161" t="s">
        <v>851</v>
      </c>
      <c r="E966" s="161" t="s">
        <v>851</v>
      </c>
      <c r="F966" s="162" t="n">
        <v>21740720</v>
      </c>
      <c r="G966" s="164" t="str">
        <f aca="false" ca="false" dt2D="false" dtr="false" t="normal">CONCATENATE(C966, D966, E966)</f>
        <v>1100</v>
      </c>
    </row>
    <row outlineLevel="0" r="967">
      <c r="A967" s="160" t="s">
        <v>1392</v>
      </c>
      <c r="B967" s="161" t="s">
        <v>98</v>
      </c>
      <c r="C967" s="161" t="s">
        <v>1393</v>
      </c>
      <c r="D967" s="161" t="s">
        <v>851</v>
      </c>
      <c r="E967" s="161" t="s">
        <v>851</v>
      </c>
      <c r="F967" s="162" t="n">
        <v>20126757</v>
      </c>
      <c r="G967" s="164" t="str">
        <f aca="false" ca="false" dt2D="false" dtr="false" t="normal">CONCATENATE(C967, D967, E967)</f>
        <v>1101</v>
      </c>
    </row>
    <row ht="25.5" outlineLevel="0" r="968">
      <c r="A968" s="160" t="s">
        <v>1235</v>
      </c>
      <c r="B968" s="161" t="s">
        <v>98</v>
      </c>
      <c r="C968" s="161" t="s">
        <v>1393</v>
      </c>
      <c r="D968" s="161" t="s">
        <v>1236</v>
      </c>
      <c r="E968" s="161" t="s">
        <v>851</v>
      </c>
      <c r="F968" s="162" t="n">
        <v>20126757</v>
      </c>
      <c r="G968" s="164" t="str">
        <f aca="false" ca="false" dt2D="false" dtr="false" t="normal">CONCATENATE(C968, D968, E968)</f>
        <v>11010700000000</v>
      </c>
    </row>
    <row ht="25.5" outlineLevel="0" r="969">
      <c r="A969" s="160" t="s">
        <v>1237</v>
      </c>
      <c r="B969" s="161" t="s">
        <v>98</v>
      </c>
      <c r="C969" s="161" t="s">
        <v>1393</v>
      </c>
      <c r="D969" s="161" t="s">
        <v>1238</v>
      </c>
      <c r="E969" s="161" t="s">
        <v>851</v>
      </c>
      <c r="F969" s="162" t="n">
        <v>20126757</v>
      </c>
      <c r="G969" s="164" t="str">
        <f aca="false" ca="false" dt2D="false" dtr="false" t="normal">CONCATENATE(C969, D969, E969)</f>
        <v>11010710000000</v>
      </c>
    </row>
    <row ht="114.75" outlineLevel="0" r="970">
      <c r="A970" s="160" t="s">
        <v>1394</v>
      </c>
      <c r="B970" s="161" t="s">
        <v>98</v>
      </c>
      <c r="C970" s="161" t="s">
        <v>1393</v>
      </c>
      <c r="D970" s="161" t="s">
        <v>1395</v>
      </c>
      <c r="E970" s="161" t="s">
        <v>851</v>
      </c>
      <c r="F970" s="162" t="n">
        <v>800000</v>
      </c>
      <c r="G970" s="164" t="str">
        <f aca="false" ca="false" dt2D="false" dtr="false" t="normal">CONCATENATE(C970, D970, E970)</f>
        <v>11010710027241</v>
      </c>
    </row>
    <row ht="25.5" outlineLevel="0" r="971">
      <c r="A971" s="160" t="s">
        <v>1120</v>
      </c>
      <c r="B971" s="161" t="s">
        <v>98</v>
      </c>
      <c r="C971" s="161" t="s">
        <v>1393</v>
      </c>
      <c r="D971" s="161" t="s">
        <v>1395</v>
      </c>
      <c r="E971" s="161" t="s">
        <v>1121</v>
      </c>
      <c r="F971" s="162" t="n">
        <v>800000</v>
      </c>
      <c r="G971" s="164" t="str">
        <f aca="false" ca="false" dt2D="false" dtr="false" t="normal">CONCATENATE(C971, D971, E971)</f>
        <v>11010710027241600</v>
      </c>
    </row>
    <row outlineLevel="0" r="972">
      <c r="A972" s="160" t="s">
        <v>1247</v>
      </c>
      <c r="B972" s="161" t="s">
        <v>98</v>
      </c>
      <c r="C972" s="161" t="s">
        <v>1393</v>
      </c>
      <c r="D972" s="161" t="s">
        <v>1395</v>
      </c>
      <c r="E972" s="161" t="s">
        <v>1248</v>
      </c>
      <c r="F972" s="162" t="n">
        <v>800000</v>
      </c>
      <c r="G972" s="164" t="str">
        <f aca="false" ca="false" dt2D="false" dtr="false" t="normal">CONCATENATE(C972, D972, E972)</f>
        <v>11010710027241610</v>
      </c>
    </row>
    <row ht="51" outlineLevel="0" r="973">
      <c r="A973" s="160" t="s">
        <v>1249</v>
      </c>
      <c r="B973" s="161" t="s">
        <v>98</v>
      </c>
      <c r="C973" s="161" t="s">
        <v>1393</v>
      </c>
      <c r="D973" s="161" t="s">
        <v>1395</v>
      </c>
      <c r="E973" s="161" t="s">
        <v>1250</v>
      </c>
      <c r="F973" s="162" t="n">
        <v>800000</v>
      </c>
      <c r="G973" s="164" t="str">
        <f aca="false" ca="false" dt2D="false" dtr="false" t="normal">CONCATENATE(C973, D973, E973)</f>
        <v>11010710027241611</v>
      </c>
    </row>
    <row ht="89.25" outlineLevel="0" r="974">
      <c r="A974" s="160" t="s">
        <v>1396</v>
      </c>
      <c r="B974" s="161" t="s">
        <v>98</v>
      </c>
      <c r="C974" s="161" t="s">
        <v>1393</v>
      </c>
      <c r="D974" s="161" t="s">
        <v>1397</v>
      </c>
      <c r="E974" s="161" t="s">
        <v>851</v>
      </c>
      <c r="F974" s="162" t="n">
        <v>840421</v>
      </c>
      <c r="G974" s="164" t="str">
        <f aca="false" ca="false" dt2D="false" dtr="false" t="normal">CONCATENATE(C974, D974, E974)</f>
        <v>11010710027242</v>
      </c>
    </row>
    <row ht="25.5" outlineLevel="0" r="975">
      <c r="A975" s="160" t="s">
        <v>1120</v>
      </c>
      <c r="B975" s="161" t="s">
        <v>98</v>
      </c>
      <c r="C975" s="161" t="s">
        <v>1393</v>
      </c>
      <c r="D975" s="161" t="s">
        <v>1397</v>
      </c>
      <c r="E975" s="161" t="s">
        <v>1121</v>
      </c>
      <c r="F975" s="162" t="n">
        <v>840421</v>
      </c>
      <c r="G975" s="164" t="str">
        <f aca="false" ca="false" dt2D="false" dtr="false" t="normal">CONCATENATE(C975, D975, E975)</f>
        <v>11010710027242600</v>
      </c>
    </row>
    <row outlineLevel="0" r="976">
      <c r="A976" s="160" t="s">
        <v>1247</v>
      </c>
      <c r="B976" s="161" t="s">
        <v>98</v>
      </c>
      <c r="C976" s="161" t="s">
        <v>1393</v>
      </c>
      <c r="D976" s="161" t="s">
        <v>1397</v>
      </c>
      <c r="E976" s="161" t="s">
        <v>1248</v>
      </c>
      <c r="F976" s="162" t="n">
        <v>840421</v>
      </c>
      <c r="G976" s="164" t="str">
        <f aca="false" ca="false" dt2D="false" dtr="false" t="normal">CONCATENATE(C976, D976, E976)</f>
        <v>11010710027242610</v>
      </c>
    </row>
    <row ht="51" outlineLevel="0" r="977">
      <c r="A977" s="160" t="s">
        <v>1249</v>
      </c>
      <c r="B977" s="161" t="s">
        <v>98</v>
      </c>
      <c r="C977" s="161" t="s">
        <v>1393</v>
      </c>
      <c r="D977" s="161" t="s">
        <v>1397</v>
      </c>
      <c r="E977" s="161" t="s">
        <v>1250</v>
      </c>
      <c r="F977" s="162" t="n">
        <v>840421</v>
      </c>
      <c r="G977" s="164" t="str">
        <f aca="false" ca="false" dt2D="false" dtr="false" t="normal">CONCATENATE(C977, D977, E977)</f>
        <v>11010710027242611</v>
      </c>
    </row>
    <row ht="102" outlineLevel="0" r="978">
      <c r="A978" s="160" t="s">
        <v>1398</v>
      </c>
      <c r="B978" s="161" t="s">
        <v>98</v>
      </c>
      <c r="C978" s="161" t="s">
        <v>1393</v>
      </c>
      <c r="D978" s="161" t="s">
        <v>1399</v>
      </c>
      <c r="E978" s="161" t="s">
        <v>851</v>
      </c>
      <c r="F978" s="162" t="n">
        <v>10904296</v>
      </c>
      <c r="G978" s="164" t="str">
        <f aca="false" ca="false" dt2D="false" dtr="false" t="normal">CONCATENATE(C978, D978, E978)</f>
        <v>11010710040000</v>
      </c>
    </row>
    <row ht="25.5" outlineLevel="0" r="979">
      <c r="A979" s="160" t="s">
        <v>1120</v>
      </c>
      <c r="B979" s="161" t="s">
        <v>98</v>
      </c>
      <c r="C979" s="161" t="s">
        <v>1393</v>
      </c>
      <c r="D979" s="161" t="s">
        <v>1399</v>
      </c>
      <c r="E979" s="161" t="s">
        <v>1121</v>
      </c>
      <c r="F979" s="162" t="n">
        <v>10904296</v>
      </c>
      <c r="G979" s="164" t="str">
        <f aca="false" ca="false" dt2D="false" dtr="false" t="normal">CONCATENATE(C979, D979, E979)</f>
        <v>11010710040000600</v>
      </c>
    </row>
    <row outlineLevel="0" r="980">
      <c r="A980" s="160" t="s">
        <v>1247</v>
      </c>
      <c r="B980" s="161" t="s">
        <v>98</v>
      </c>
      <c r="C980" s="161" t="s">
        <v>1393</v>
      </c>
      <c r="D980" s="161" t="s">
        <v>1399</v>
      </c>
      <c r="E980" s="161" t="s">
        <v>1248</v>
      </c>
      <c r="F980" s="162" t="n">
        <v>10904296</v>
      </c>
      <c r="G980" s="164" t="str">
        <f aca="false" ca="false" dt2D="false" dtr="false" t="normal">CONCATENATE(C980, D980, E980)</f>
        <v>11010710040000610</v>
      </c>
    </row>
    <row ht="51" outlineLevel="0" r="981">
      <c r="A981" s="160" t="s">
        <v>1249</v>
      </c>
      <c r="B981" s="161" t="s">
        <v>98</v>
      </c>
      <c r="C981" s="161" t="s">
        <v>1393</v>
      </c>
      <c r="D981" s="161" t="s">
        <v>1399</v>
      </c>
      <c r="E981" s="161" t="s">
        <v>1250</v>
      </c>
      <c r="F981" s="162" t="n">
        <v>10904296</v>
      </c>
      <c r="G981" s="164" t="str">
        <f aca="false" ca="false" dt2D="false" dtr="false" t="normal">CONCATENATE(C981, D981, E981)</f>
        <v>11010710040000611</v>
      </c>
    </row>
    <row ht="127.5" outlineLevel="0" r="982">
      <c r="A982" s="160" t="s">
        <v>1400</v>
      </c>
      <c r="B982" s="161" t="s">
        <v>98</v>
      </c>
      <c r="C982" s="161" t="s">
        <v>1393</v>
      </c>
      <c r="D982" s="161" t="s">
        <v>1401</v>
      </c>
      <c r="E982" s="161" t="s">
        <v>851</v>
      </c>
      <c r="F982" s="162" t="n">
        <v>3152040</v>
      </c>
      <c r="G982" s="164" t="str">
        <f aca="false" ca="false" dt2D="false" dtr="false" t="normal">CONCATENATE(C982, D982, E982)</f>
        <v>11010710041000</v>
      </c>
    </row>
    <row ht="25.5" outlineLevel="0" r="983">
      <c r="A983" s="160" t="s">
        <v>1120</v>
      </c>
      <c r="B983" s="161" t="s">
        <v>98</v>
      </c>
      <c r="C983" s="161" t="s">
        <v>1393</v>
      </c>
      <c r="D983" s="161" t="s">
        <v>1401</v>
      </c>
      <c r="E983" s="161" t="s">
        <v>1121</v>
      </c>
      <c r="F983" s="162" t="n">
        <v>3152040</v>
      </c>
      <c r="G983" s="164" t="str">
        <f aca="false" ca="false" dt2D="false" dtr="false" t="normal">CONCATENATE(C983, D983, E983)</f>
        <v>11010710041000600</v>
      </c>
    </row>
    <row outlineLevel="0" r="984">
      <c r="A984" s="160" t="s">
        <v>1247</v>
      </c>
      <c r="B984" s="161" t="s">
        <v>98</v>
      </c>
      <c r="C984" s="161" t="s">
        <v>1393</v>
      </c>
      <c r="D984" s="161" t="s">
        <v>1401</v>
      </c>
      <c r="E984" s="161" t="s">
        <v>1248</v>
      </c>
      <c r="F984" s="162" t="n">
        <v>3152040</v>
      </c>
      <c r="G984" s="164" t="str">
        <f aca="false" ca="false" dt2D="false" dtr="false" t="normal">CONCATENATE(C984, D984, E984)</f>
        <v>11010710041000610</v>
      </c>
    </row>
    <row ht="51" outlineLevel="0" r="985">
      <c r="A985" s="160" t="s">
        <v>1249</v>
      </c>
      <c r="B985" s="161" t="s">
        <v>98</v>
      </c>
      <c r="C985" s="161" t="s">
        <v>1393</v>
      </c>
      <c r="D985" s="161" t="s">
        <v>1401</v>
      </c>
      <c r="E985" s="161" t="s">
        <v>1250</v>
      </c>
      <c r="F985" s="162" t="n">
        <v>3152040</v>
      </c>
      <c r="G985" s="164" t="str">
        <f aca="false" ca="false" dt2D="false" dtr="false" t="normal">CONCATENATE(C985, D985, E985)</f>
        <v>11010710041000611</v>
      </c>
    </row>
    <row ht="89.25" outlineLevel="0" r="986">
      <c r="A986" s="160" t="s">
        <v>1402</v>
      </c>
      <c r="B986" s="161" t="s">
        <v>98</v>
      </c>
      <c r="C986" s="161" t="s">
        <v>1393</v>
      </c>
      <c r="D986" s="161" t="s">
        <v>1403</v>
      </c>
      <c r="E986" s="161" t="s">
        <v>851</v>
      </c>
      <c r="F986" s="162" t="n">
        <v>50000</v>
      </c>
      <c r="G986" s="164" t="str">
        <f aca="false" ca="false" dt2D="false" dtr="false" t="normal">CONCATENATE(C986, D986, E986)</f>
        <v>11010710047000</v>
      </c>
    </row>
    <row ht="25.5" outlineLevel="0" r="987">
      <c r="A987" s="160" t="s">
        <v>1120</v>
      </c>
      <c r="B987" s="161" t="s">
        <v>98</v>
      </c>
      <c r="C987" s="161" t="s">
        <v>1393</v>
      </c>
      <c r="D987" s="161" t="s">
        <v>1403</v>
      </c>
      <c r="E987" s="161" t="s">
        <v>1121</v>
      </c>
      <c r="F987" s="162" t="n">
        <v>50000</v>
      </c>
      <c r="G987" s="164" t="str">
        <f aca="false" ca="false" dt2D="false" dtr="false" t="normal">CONCATENATE(C987, D987, E987)</f>
        <v>11010710047000600</v>
      </c>
    </row>
    <row outlineLevel="0" r="988">
      <c r="A988" s="160" t="s">
        <v>1247</v>
      </c>
      <c r="B988" s="161" t="s">
        <v>98</v>
      </c>
      <c r="C988" s="161" t="s">
        <v>1393</v>
      </c>
      <c r="D988" s="161" t="s">
        <v>1403</v>
      </c>
      <c r="E988" s="161" t="s">
        <v>1248</v>
      </c>
      <c r="F988" s="162" t="n">
        <v>50000</v>
      </c>
      <c r="G988" s="164" t="str">
        <f aca="false" ca="false" dt2D="false" dtr="false" t="normal">CONCATENATE(C988, D988, E988)</f>
        <v>11010710047000610</v>
      </c>
    </row>
    <row outlineLevel="0" r="989">
      <c r="A989" s="160" t="s">
        <v>1265</v>
      </c>
      <c r="B989" s="161" t="s">
        <v>98</v>
      </c>
      <c r="C989" s="161" t="s">
        <v>1393</v>
      </c>
      <c r="D989" s="161" t="s">
        <v>1403</v>
      </c>
      <c r="E989" s="161" t="s">
        <v>1266</v>
      </c>
      <c r="F989" s="162" t="n">
        <v>50000</v>
      </c>
      <c r="G989" s="164" t="str">
        <f aca="false" ca="false" dt2D="false" dtr="false" t="normal">CONCATENATE(C989, D989, E989)</f>
        <v>11010710047000612</v>
      </c>
    </row>
    <row ht="89.25" outlineLevel="0" r="990">
      <c r="A990" s="160" t="s">
        <v>1404</v>
      </c>
      <c r="B990" s="161" t="s">
        <v>98</v>
      </c>
      <c r="C990" s="161" t="s">
        <v>1393</v>
      </c>
      <c r="D990" s="161" t="s">
        <v>1405</v>
      </c>
      <c r="E990" s="161" t="s">
        <v>851</v>
      </c>
      <c r="F990" s="162" t="n">
        <v>2920000</v>
      </c>
      <c r="G990" s="164" t="str">
        <f aca="false" ca="false" dt2D="false" dtr="false" t="normal">CONCATENATE(C990, D990, E990)</f>
        <v>1101071004Г000</v>
      </c>
    </row>
    <row ht="25.5" outlineLevel="0" r="991">
      <c r="A991" s="160" t="s">
        <v>1120</v>
      </c>
      <c r="B991" s="161" t="s">
        <v>98</v>
      </c>
      <c r="C991" s="161" t="s">
        <v>1393</v>
      </c>
      <c r="D991" s="161" t="s">
        <v>1405</v>
      </c>
      <c r="E991" s="161" t="s">
        <v>1121</v>
      </c>
      <c r="F991" s="162" t="n">
        <v>2920000</v>
      </c>
      <c r="G991" s="164" t="str">
        <f aca="false" ca="false" dt2D="false" dtr="false" t="normal">CONCATENATE(C991, D991, E991)</f>
        <v>1101071004Г000600</v>
      </c>
    </row>
    <row outlineLevel="0" r="992">
      <c r="A992" s="160" t="s">
        <v>1247</v>
      </c>
      <c r="B992" s="161" t="s">
        <v>98</v>
      </c>
      <c r="C992" s="161" t="s">
        <v>1393</v>
      </c>
      <c r="D992" s="161" t="s">
        <v>1405</v>
      </c>
      <c r="E992" s="161" t="s">
        <v>1248</v>
      </c>
      <c r="F992" s="162" t="n">
        <v>2920000</v>
      </c>
      <c r="G992" s="164" t="str">
        <f aca="false" ca="false" dt2D="false" dtr="false" t="normal">CONCATENATE(C992, D992, E992)</f>
        <v>1101071004Г000610</v>
      </c>
    </row>
    <row ht="51" outlineLevel="0" r="993">
      <c r="A993" s="160" t="s">
        <v>1249</v>
      </c>
      <c r="B993" s="161" t="s">
        <v>98</v>
      </c>
      <c r="C993" s="161" t="s">
        <v>1393</v>
      </c>
      <c r="D993" s="161" t="s">
        <v>1405</v>
      </c>
      <c r="E993" s="161" t="s">
        <v>1250</v>
      </c>
      <c r="F993" s="162" t="n">
        <v>2920000</v>
      </c>
      <c r="G993" s="164" t="str">
        <f aca="false" ca="false" dt2D="false" dtr="false" t="normal">CONCATENATE(C993, D993, E993)</f>
        <v>1101071004Г000611</v>
      </c>
    </row>
    <row ht="102" outlineLevel="0" r="994">
      <c r="A994" s="160" t="s">
        <v>1406</v>
      </c>
      <c r="B994" s="161" t="s">
        <v>98</v>
      </c>
      <c r="C994" s="161" t="s">
        <v>1393</v>
      </c>
      <c r="D994" s="161" t="s">
        <v>1407</v>
      </c>
      <c r="E994" s="161" t="s">
        <v>851</v>
      </c>
      <c r="F994" s="162" t="n">
        <v>21000</v>
      </c>
      <c r="G994" s="164" t="str">
        <f aca="false" ca="false" dt2D="false" dtr="false" t="normal">CONCATENATE(C994, D994, E994)</f>
        <v>1101071004М000</v>
      </c>
    </row>
    <row ht="25.5" outlineLevel="0" r="995">
      <c r="A995" s="160" t="s">
        <v>1120</v>
      </c>
      <c r="B995" s="161" t="s">
        <v>98</v>
      </c>
      <c r="C995" s="161" t="s">
        <v>1393</v>
      </c>
      <c r="D995" s="161" t="s">
        <v>1407</v>
      </c>
      <c r="E995" s="161" t="s">
        <v>1121</v>
      </c>
      <c r="F995" s="162" t="n">
        <v>21000</v>
      </c>
      <c r="G995" s="164" t="str">
        <f aca="false" ca="false" dt2D="false" dtr="false" t="normal">CONCATENATE(C995, D995, E995)</f>
        <v>1101071004М000600</v>
      </c>
    </row>
    <row outlineLevel="0" r="996">
      <c r="A996" s="160" t="s">
        <v>1247</v>
      </c>
      <c r="B996" s="161" t="s">
        <v>98</v>
      </c>
      <c r="C996" s="161" t="s">
        <v>1393</v>
      </c>
      <c r="D996" s="161" t="s">
        <v>1407</v>
      </c>
      <c r="E996" s="161" t="s">
        <v>1248</v>
      </c>
      <c r="F996" s="162" t="n">
        <v>21000</v>
      </c>
      <c r="G996" s="164" t="str">
        <f aca="false" ca="false" dt2D="false" dtr="false" t="normal">CONCATENATE(C996, D996, E996)</f>
        <v>1101071004М000610</v>
      </c>
    </row>
    <row ht="51" outlineLevel="0" r="997">
      <c r="A997" s="160" t="s">
        <v>1249</v>
      </c>
      <c r="B997" s="161" t="s">
        <v>98</v>
      </c>
      <c r="C997" s="161" t="s">
        <v>1393</v>
      </c>
      <c r="D997" s="161" t="s">
        <v>1407</v>
      </c>
      <c r="E997" s="161" t="s">
        <v>1250</v>
      </c>
      <c r="F997" s="162" t="n">
        <v>21000</v>
      </c>
      <c r="G997" s="164" t="str">
        <f aca="false" ca="false" dt2D="false" dtr="false" t="normal">CONCATENATE(C997, D997, E997)</f>
        <v>1101071004М000611</v>
      </c>
    </row>
    <row ht="89.25" outlineLevel="0" r="998">
      <c r="A998" s="160" t="s">
        <v>1408</v>
      </c>
      <c r="B998" s="161" t="s">
        <v>98</v>
      </c>
      <c r="C998" s="161" t="s">
        <v>1393</v>
      </c>
      <c r="D998" s="161" t="s">
        <v>1409</v>
      </c>
      <c r="E998" s="161" t="s">
        <v>851</v>
      </c>
      <c r="F998" s="162" t="n">
        <v>500000</v>
      </c>
      <c r="G998" s="164" t="str">
        <f aca="false" ca="false" dt2D="false" dtr="false" t="normal">CONCATENATE(C998, D998, E998)</f>
        <v>1101071004Э000</v>
      </c>
    </row>
    <row ht="25.5" outlineLevel="0" r="999">
      <c r="A999" s="160" t="s">
        <v>1120</v>
      </c>
      <c r="B999" s="161" t="s">
        <v>98</v>
      </c>
      <c r="C999" s="161" t="s">
        <v>1393</v>
      </c>
      <c r="D999" s="161" t="s">
        <v>1409</v>
      </c>
      <c r="E999" s="161" t="s">
        <v>1121</v>
      </c>
      <c r="F999" s="162" t="n">
        <v>500000</v>
      </c>
      <c r="G999" s="164" t="str">
        <f aca="false" ca="false" dt2D="false" dtr="false" t="normal">CONCATENATE(C999, D999, E999)</f>
        <v>1101071004Э000600</v>
      </c>
    </row>
    <row outlineLevel="0" r="1000">
      <c r="A1000" s="160" t="s">
        <v>1247</v>
      </c>
      <c r="B1000" s="161" t="s">
        <v>98</v>
      </c>
      <c r="C1000" s="161" t="s">
        <v>1393</v>
      </c>
      <c r="D1000" s="161" t="s">
        <v>1409</v>
      </c>
      <c r="E1000" s="161" t="s">
        <v>1248</v>
      </c>
      <c r="F1000" s="162" t="n">
        <v>500000</v>
      </c>
      <c r="G1000" s="164" t="str">
        <f aca="false" ca="false" dt2D="false" dtr="false" t="normal">CONCATENATE(C1000, D1000, E1000)</f>
        <v>1101071004Э000610</v>
      </c>
    </row>
    <row ht="51" outlineLevel="0" r="1001">
      <c r="A1001" s="160" t="s">
        <v>1249</v>
      </c>
      <c r="B1001" s="161" t="s">
        <v>98</v>
      </c>
      <c r="C1001" s="161" t="s">
        <v>1393</v>
      </c>
      <c r="D1001" s="161" t="s">
        <v>1409</v>
      </c>
      <c r="E1001" s="161" t="s">
        <v>1250</v>
      </c>
      <c r="F1001" s="162" t="n">
        <v>500000</v>
      </c>
      <c r="G1001" s="164" t="str">
        <f aca="false" ca="false" dt2D="false" dtr="false" t="normal">CONCATENATE(C1001, D1001, E1001)</f>
        <v>1101071004Э000611</v>
      </c>
    </row>
    <row ht="63.75" outlineLevel="0" r="1002">
      <c r="A1002" s="160" t="s">
        <v>1410</v>
      </c>
      <c r="B1002" s="161" t="s">
        <v>98</v>
      </c>
      <c r="C1002" s="161" t="s">
        <v>1393</v>
      </c>
      <c r="D1002" s="161" t="s">
        <v>1411</v>
      </c>
      <c r="E1002" s="161" t="s">
        <v>851</v>
      </c>
      <c r="F1002" s="162" t="n">
        <v>939000</v>
      </c>
      <c r="G1002" s="164" t="str">
        <f aca="false" ca="false" dt2D="false" dtr="false" t="normal">CONCATENATE(C1002, D1002, E1002)</f>
        <v>110107100Ч0020</v>
      </c>
    </row>
    <row ht="25.5" outlineLevel="0" r="1003">
      <c r="A1003" s="160" t="s">
        <v>1120</v>
      </c>
      <c r="B1003" s="161" t="s">
        <v>98</v>
      </c>
      <c r="C1003" s="161" t="s">
        <v>1393</v>
      </c>
      <c r="D1003" s="161" t="s">
        <v>1411</v>
      </c>
      <c r="E1003" s="161" t="s">
        <v>1121</v>
      </c>
      <c r="F1003" s="162" t="n">
        <v>939000</v>
      </c>
      <c r="G1003" s="164" t="str">
        <f aca="false" ca="false" dt2D="false" dtr="false" t="normal">CONCATENATE(C1003, D1003, E1003)</f>
        <v>110107100Ч0020600</v>
      </c>
    </row>
    <row outlineLevel="0" r="1004">
      <c r="A1004" s="160" t="s">
        <v>1247</v>
      </c>
      <c r="B1004" s="161" t="s">
        <v>98</v>
      </c>
      <c r="C1004" s="161" t="s">
        <v>1393</v>
      </c>
      <c r="D1004" s="161" t="s">
        <v>1411</v>
      </c>
      <c r="E1004" s="161" t="s">
        <v>1248</v>
      </c>
      <c r="F1004" s="162" t="n">
        <v>939000</v>
      </c>
      <c r="G1004" s="164" t="str">
        <f aca="false" ca="false" dt2D="false" dtr="false" t="normal">CONCATENATE(C1004, D1004, E1004)</f>
        <v>110107100Ч0020610</v>
      </c>
    </row>
    <row ht="51" outlineLevel="0" r="1005">
      <c r="A1005" s="160" t="s">
        <v>1249</v>
      </c>
      <c r="B1005" s="161" t="s">
        <v>98</v>
      </c>
      <c r="C1005" s="161" t="s">
        <v>1393</v>
      </c>
      <c r="D1005" s="161" t="s">
        <v>1411</v>
      </c>
      <c r="E1005" s="161" t="s">
        <v>1250</v>
      </c>
      <c r="F1005" s="162" t="n">
        <v>939000</v>
      </c>
      <c r="G1005" s="164" t="str">
        <f aca="false" ca="false" dt2D="false" dtr="false" t="normal">CONCATENATE(C1005, D1005, E1005)</f>
        <v>110107100Ч0020611</v>
      </c>
    </row>
    <row outlineLevel="0" r="1006">
      <c r="A1006" s="160" t="s">
        <v>1233</v>
      </c>
      <c r="B1006" s="161" t="s">
        <v>98</v>
      </c>
      <c r="C1006" s="161" t="s">
        <v>1234</v>
      </c>
      <c r="D1006" s="161" t="s">
        <v>851</v>
      </c>
      <c r="E1006" s="161" t="s">
        <v>851</v>
      </c>
      <c r="F1006" s="162" t="n">
        <v>1613963</v>
      </c>
      <c r="G1006" s="164" t="str">
        <f aca="false" ca="false" dt2D="false" dtr="false" t="normal">CONCATENATE(C1006, D1006, E1006)</f>
        <v>1102</v>
      </c>
    </row>
    <row ht="25.5" outlineLevel="0" r="1007">
      <c r="A1007" s="160" t="s">
        <v>1235</v>
      </c>
      <c r="B1007" s="161" t="s">
        <v>98</v>
      </c>
      <c r="C1007" s="161" t="s">
        <v>1234</v>
      </c>
      <c r="D1007" s="161" t="s">
        <v>1236</v>
      </c>
      <c r="E1007" s="161" t="s">
        <v>851</v>
      </c>
      <c r="F1007" s="162" t="n">
        <v>1613963</v>
      </c>
      <c r="G1007" s="164" t="str">
        <f aca="false" ca="false" dt2D="false" dtr="false" t="normal">CONCATENATE(C1007, D1007, E1007)</f>
        <v>11020700000000</v>
      </c>
    </row>
    <row ht="25.5" outlineLevel="0" r="1008">
      <c r="A1008" s="160" t="s">
        <v>1237</v>
      </c>
      <c r="B1008" s="161" t="s">
        <v>98</v>
      </c>
      <c r="C1008" s="161" t="s">
        <v>1234</v>
      </c>
      <c r="D1008" s="161" t="s">
        <v>1238</v>
      </c>
      <c r="E1008" s="161" t="s">
        <v>851</v>
      </c>
      <c r="F1008" s="162" t="n">
        <v>1426313</v>
      </c>
      <c r="G1008" s="164" t="str">
        <f aca="false" ca="false" dt2D="false" dtr="false" t="normal">CONCATENATE(C1008, D1008, E1008)</f>
        <v>11020710000000</v>
      </c>
    </row>
    <row ht="63.75" outlineLevel="0" r="1009">
      <c r="A1009" s="160" t="s">
        <v>1412</v>
      </c>
      <c r="B1009" s="161" t="s">
        <v>98</v>
      </c>
      <c r="C1009" s="161" t="s">
        <v>1234</v>
      </c>
      <c r="D1009" s="161" t="s">
        <v>1413</v>
      </c>
      <c r="E1009" s="161" t="s">
        <v>851</v>
      </c>
      <c r="F1009" s="162" t="n">
        <v>1426313</v>
      </c>
      <c r="G1009" s="164" t="str">
        <f aca="false" ca="false" dt2D="false" dtr="false" t="normal">CONCATENATE(C1009, D1009, E1009)</f>
        <v>110207100Ф0000</v>
      </c>
    </row>
    <row ht="25.5" outlineLevel="0" r="1010">
      <c r="A1010" s="160" t="s">
        <v>1120</v>
      </c>
      <c r="B1010" s="161" t="s">
        <v>98</v>
      </c>
      <c r="C1010" s="161" t="s">
        <v>1234</v>
      </c>
      <c r="D1010" s="161" t="s">
        <v>1413</v>
      </c>
      <c r="E1010" s="161" t="s">
        <v>1121</v>
      </c>
      <c r="F1010" s="162" t="n">
        <v>1426313</v>
      </c>
      <c r="G1010" s="164" t="str">
        <f aca="false" ca="false" dt2D="false" dtr="false" t="normal">CONCATENATE(C1010, D1010, E1010)</f>
        <v>110207100Ф0000600</v>
      </c>
    </row>
    <row outlineLevel="0" r="1011">
      <c r="A1011" s="160" t="s">
        <v>1247</v>
      </c>
      <c r="B1011" s="161" t="s">
        <v>98</v>
      </c>
      <c r="C1011" s="161" t="s">
        <v>1234</v>
      </c>
      <c r="D1011" s="161" t="s">
        <v>1413</v>
      </c>
      <c r="E1011" s="161" t="s">
        <v>1248</v>
      </c>
      <c r="F1011" s="162" t="n">
        <v>1426313</v>
      </c>
      <c r="G1011" s="164" t="str">
        <f aca="false" ca="false" dt2D="false" dtr="false" t="normal">CONCATENATE(C1011, D1011, E1011)</f>
        <v>110207100Ф0000610</v>
      </c>
    </row>
    <row outlineLevel="0" r="1012">
      <c r="A1012" s="160" t="s">
        <v>1265</v>
      </c>
      <c r="B1012" s="161" t="s">
        <v>98</v>
      </c>
      <c r="C1012" s="161" t="s">
        <v>1234</v>
      </c>
      <c r="D1012" s="161" t="s">
        <v>1413</v>
      </c>
      <c r="E1012" s="161" t="s">
        <v>1266</v>
      </c>
      <c r="F1012" s="162" t="n">
        <v>1426313</v>
      </c>
      <c r="G1012" s="164" t="str">
        <f aca="false" ca="false" dt2D="false" dtr="false" t="normal">CONCATENATE(C1012, D1012, E1012)</f>
        <v>110207100Ф0000612</v>
      </c>
    </row>
    <row ht="25.5" outlineLevel="0" r="1013">
      <c r="A1013" s="160" t="s">
        <v>1414</v>
      </c>
      <c r="B1013" s="161" t="s">
        <v>98</v>
      </c>
      <c r="C1013" s="161" t="s">
        <v>1234</v>
      </c>
      <c r="D1013" s="161" t="s">
        <v>1415</v>
      </c>
      <c r="E1013" s="161" t="s">
        <v>851</v>
      </c>
      <c r="F1013" s="162" t="n">
        <v>187650</v>
      </c>
      <c r="G1013" s="164" t="str">
        <f aca="false" ca="false" dt2D="false" dtr="false" t="normal">CONCATENATE(C1013, D1013, E1013)</f>
        <v>11020720000000</v>
      </c>
    </row>
    <row ht="76.5" outlineLevel="0" r="1014">
      <c r="A1014" s="160" t="s">
        <v>1416</v>
      </c>
      <c r="B1014" s="161" t="s">
        <v>98</v>
      </c>
      <c r="C1014" s="161" t="s">
        <v>1234</v>
      </c>
      <c r="D1014" s="161" t="s">
        <v>1417</v>
      </c>
      <c r="E1014" s="161" t="s">
        <v>851</v>
      </c>
      <c r="F1014" s="162" t="n">
        <v>187650</v>
      </c>
      <c r="G1014" s="164" t="str">
        <f aca="false" ca="false" dt2D="false" dtr="false" t="normal">CONCATENATE(C1014, D1014, E1014)</f>
        <v>11020720080010</v>
      </c>
    </row>
    <row ht="25.5" outlineLevel="0" r="1015">
      <c r="A1015" s="160" t="s">
        <v>1120</v>
      </c>
      <c r="B1015" s="161" t="s">
        <v>98</v>
      </c>
      <c r="C1015" s="161" t="s">
        <v>1234</v>
      </c>
      <c r="D1015" s="161" t="s">
        <v>1417</v>
      </c>
      <c r="E1015" s="161" t="s">
        <v>1121</v>
      </c>
      <c r="F1015" s="162" t="n">
        <v>187650</v>
      </c>
      <c r="G1015" s="164" t="str">
        <f aca="false" ca="false" dt2D="false" dtr="false" t="normal">CONCATENATE(C1015, D1015, E1015)</f>
        <v>11020720080010600</v>
      </c>
    </row>
    <row outlineLevel="0" r="1016">
      <c r="A1016" s="160" t="s">
        <v>1247</v>
      </c>
      <c r="B1016" s="161" t="s">
        <v>98</v>
      </c>
      <c r="C1016" s="161" t="s">
        <v>1234</v>
      </c>
      <c r="D1016" s="161" t="s">
        <v>1417</v>
      </c>
      <c r="E1016" s="161" t="s">
        <v>1248</v>
      </c>
      <c r="F1016" s="162" t="n">
        <v>187650</v>
      </c>
      <c r="G1016" s="164" t="str">
        <f aca="false" ca="false" dt2D="false" dtr="false" t="normal">CONCATENATE(C1016, D1016, E1016)</f>
        <v>11020720080010610</v>
      </c>
    </row>
    <row ht="51" outlineLevel="0" r="1017">
      <c r="A1017" s="160" t="s">
        <v>1249</v>
      </c>
      <c r="B1017" s="161" t="s">
        <v>98</v>
      </c>
      <c r="C1017" s="161" t="s">
        <v>1234</v>
      </c>
      <c r="D1017" s="161" t="s">
        <v>1417</v>
      </c>
      <c r="E1017" s="161" t="s">
        <v>1250</v>
      </c>
      <c r="F1017" s="162" t="n">
        <v>187650</v>
      </c>
      <c r="G1017" s="164" t="str">
        <f aca="false" ca="false" dt2D="false" dtr="false" t="normal">CONCATENATE(C1017, D1017, E1017)</f>
        <v>11020720080010611</v>
      </c>
    </row>
    <row ht="25.5" outlineLevel="0" r="1018">
      <c r="A1018" s="160" t="s">
        <v>1418</v>
      </c>
      <c r="B1018" s="161" t="s">
        <v>104</v>
      </c>
      <c r="C1018" s="161" t="s">
        <v>851</v>
      </c>
      <c r="D1018" s="161" t="s">
        <v>851</v>
      </c>
      <c r="E1018" s="161" t="s">
        <v>851</v>
      </c>
      <c r="F1018" s="162" t="n">
        <v>14350983.1</v>
      </c>
      <c r="G1018" s="164" t="str">
        <f aca="false" ca="false" dt2D="false" dtr="false" t="normal">CONCATENATE(C1018, D1018, E1018)</f>
        <v/>
      </c>
    </row>
    <row outlineLevel="0" r="1019">
      <c r="A1019" s="160" t="s">
        <v>852</v>
      </c>
      <c r="B1019" s="161" t="s">
        <v>104</v>
      </c>
      <c r="C1019" s="161" t="s">
        <v>853</v>
      </c>
      <c r="D1019" s="161" t="s">
        <v>851</v>
      </c>
      <c r="E1019" s="161" t="s">
        <v>851</v>
      </c>
      <c r="F1019" s="162" t="n">
        <v>1273452.21</v>
      </c>
      <c r="G1019" s="164" t="str">
        <f aca="false" ca="false" dt2D="false" dtr="false" t="normal">CONCATENATE(C1019, D1019, E1019)</f>
        <v>0100</v>
      </c>
    </row>
    <row outlineLevel="0" r="1020">
      <c r="A1020" s="160" t="s">
        <v>950</v>
      </c>
      <c r="B1020" s="161" t="s">
        <v>104</v>
      </c>
      <c r="C1020" s="161" t="s">
        <v>951</v>
      </c>
      <c r="D1020" s="161" t="s">
        <v>851</v>
      </c>
      <c r="E1020" s="161" t="s">
        <v>851</v>
      </c>
      <c r="F1020" s="162" t="n">
        <v>1273452.21</v>
      </c>
      <c r="G1020" s="164" t="str">
        <f aca="false" ca="false" dt2D="false" dtr="false" t="normal">CONCATENATE(C1020, D1020, E1020)</f>
        <v>0113</v>
      </c>
    </row>
    <row ht="25.5" outlineLevel="0" r="1021">
      <c r="A1021" s="160" t="s">
        <v>936</v>
      </c>
      <c r="B1021" s="161" t="s">
        <v>104</v>
      </c>
      <c r="C1021" s="161" t="s">
        <v>951</v>
      </c>
      <c r="D1021" s="161" t="s">
        <v>937</v>
      </c>
      <c r="E1021" s="161" t="s">
        <v>851</v>
      </c>
      <c r="F1021" s="162" t="n">
        <v>1273452.21</v>
      </c>
      <c r="G1021" s="164" t="str">
        <f aca="false" ca="false" dt2D="false" dtr="false" t="normal">CONCATENATE(C1021, D1021, E1021)</f>
        <v>01139000000000</v>
      </c>
    </row>
    <row ht="25.5" outlineLevel="0" r="1022">
      <c r="A1022" s="160" t="s">
        <v>938</v>
      </c>
      <c r="B1022" s="161" t="s">
        <v>104</v>
      </c>
      <c r="C1022" s="161" t="s">
        <v>951</v>
      </c>
      <c r="D1022" s="161" t="s">
        <v>939</v>
      </c>
      <c r="E1022" s="161" t="s">
        <v>851</v>
      </c>
      <c r="F1022" s="162" t="n">
        <v>1273452.21</v>
      </c>
      <c r="G1022" s="164" t="str">
        <f aca="false" ca="false" dt2D="false" dtr="false" t="normal">CONCATENATE(C1022, D1022, E1022)</f>
        <v>01139090000000</v>
      </c>
    </row>
    <row ht="25.5" outlineLevel="0" r="1023">
      <c r="A1023" s="160" t="s">
        <v>938</v>
      </c>
      <c r="B1023" s="161" t="s">
        <v>104</v>
      </c>
      <c r="C1023" s="161" t="s">
        <v>951</v>
      </c>
      <c r="D1023" s="161" t="s">
        <v>1130</v>
      </c>
      <c r="E1023" s="161" t="s">
        <v>851</v>
      </c>
      <c r="F1023" s="162" t="n">
        <v>40500</v>
      </c>
      <c r="G1023" s="164" t="str">
        <f aca="false" ca="false" dt2D="false" dtr="false" t="normal">CONCATENATE(C1023, D1023, E1023)</f>
        <v>01139090080000</v>
      </c>
    </row>
    <row ht="25.5" outlineLevel="0" r="1024">
      <c r="A1024" s="160" t="s">
        <v>872</v>
      </c>
      <c r="B1024" s="161" t="s">
        <v>104</v>
      </c>
      <c r="C1024" s="161" t="s">
        <v>951</v>
      </c>
      <c r="D1024" s="161" t="s">
        <v>1130</v>
      </c>
      <c r="E1024" s="161" t="s">
        <v>873</v>
      </c>
      <c r="F1024" s="162" t="n">
        <v>40000</v>
      </c>
      <c r="G1024" s="164" t="str">
        <f aca="false" ca="false" dt2D="false" dtr="false" t="normal">CONCATENATE(C1024, D1024, E1024)</f>
        <v>01139090080000200</v>
      </c>
    </row>
    <row ht="25.5" outlineLevel="0" r="1025">
      <c r="A1025" s="160" t="s">
        <v>874</v>
      </c>
      <c r="B1025" s="161" t="s">
        <v>104</v>
      </c>
      <c r="C1025" s="161" t="s">
        <v>951</v>
      </c>
      <c r="D1025" s="161" t="s">
        <v>1130</v>
      </c>
      <c r="E1025" s="161" t="s">
        <v>875</v>
      </c>
      <c r="F1025" s="162" t="n">
        <v>40000</v>
      </c>
      <c r="G1025" s="164" t="str">
        <f aca="false" ca="false" dt2D="false" dtr="false" t="normal">CONCATENATE(C1025, D1025, E1025)</f>
        <v>01139090080000240</v>
      </c>
    </row>
    <row outlineLevel="0" r="1026">
      <c r="A1026" s="160" t="s">
        <v>876</v>
      </c>
      <c r="B1026" s="161" t="s">
        <v>104</v>
      </c>
      <c r="C1026" s="161" t="s">
        <v>951</v>
      </c>
      <c r="D1026" s="161" t="s">
        <v>1130</v>
      </c>
      <c r="E1026" s="161" t="s">
        <v>877</v>
      </c>
      <c r="F1026" s="162" t="n">
        <v>40000</v>
      </c>
      <c r="G1026" s="164" t="str">
        <f aca="false" ca="false" dt2D="false" dtr="false" t="normal">CONCATENATE(C1026, D1026, E1026)</f>
        <v>01139090080000244</v>
      </c>
    </row>
    <row outlineLevel="0" r="1027">
      <c r="A1027" s="160" t="s">
        <v>910</v>
      </c>
      <c r="B1027" s="161" t="s">
        <v>104</v>
      </c>
      <c r="C1027" s="161" t="s">
        <v>951</v>
      </c>
      <c r="D1027" s="161" t="s">
        <v>1130</v>
      </c>
      <c r="E1027" s="161" t="s">
        <v>911</v>
      </c>
      <c r="F1027" s="162" t="n">
        <v>500</v>
      </c>
      <c r="G1027" s="164" t="str">
        <f aca="false" ca="false" dt2D="false" dtr="false" t="normal">CONCATENATE(C1027, D1027, E1027)</f>
        <v>01139090080000800</v>
      </c>
    </row>
    <row outlineLevel="0" r="1028">
      <c r="A1028" s="160" t="s">
        <v>912</v>
      </c>
      <c r="B1028" s="161" t="s">
        <v>104</v>
      </c>
      <c r="C1028" s="161" t="s">
        <v>951</v>
      </c>
      <c r="D1028" s="161" t="s">
        <v>1130</v>
      </c>
      <c r="E1028" s="161" t="s">
        <v>913</v>
      </c>
      <c r="F1028" s="162" t="n">
        <v>500</v>
      </c>
      <c r="G1028" s="164" t="str">
        <f aca="false" ca="false" dt2D="false" dtr="false" t="normal">CONCATENATE(C1028, D1028, E1028)</f>
        <v>01139090080000850</v>
      </c>
    </row>
    <row outlineLevel="0" r="1029">
      <c r="A1029" s="160" t="s">
        <v>914</v>
      </c>
      <c r="B1029" s="161" t="s">
        <v>104</v>
      </c>
      <c r="C1029" s="161" t="s">
        <v>951</v>
      </c>
      <c r="D1029" s="161" t="s">
        <v>1130</v>
      </c>
      <c r="E1029" s="161" t="s">
        <v>915</v>
      </c>
      <c r="F1029" s="162" t="n">
        <v>500</v>
      </c>
      <c r="G1029" s="164" t="str">
        <f aca="false" ca="false" dt2D="false" dtr="false" t="normal">CONCATENATE(C1029, D1029, E1029)</f>
        <v>01139090080000853</v>
      </c>
    </row>
    <row ht="51" outlineLevel="0" r="1030">
      <c r="A1030" s="160" t="s">
        <v>1419</v>
      </c>
      <c r="B1030" s="161" t="s">
        <v>104</v>
      </c>
      <c r="C1030" s="161" t="s">
        <v>951</v>
      </c>
      <c r="D1030" s="161" t="s">
        <v>1420</v>
      </c>
      <c r="E1030" s="161" t="s">
        <v>851</v>
      </c>
      <c r="F1030" s="162" t="n">
        <v>1232952.21</v>
      </c>
      <c r="G1030" s="164" t="str">
        <f aca="false" ca="false" dt2D="false" dtr="false" t="normal">CONCATENATE(C1030, D1030, E1030)</f>
        <v>011390900Д0000</v>
      </c>
    </row>
    <row ht="25.5" outlineLevel="0" r="1031">
      <c r="A1031" s="160" t="s">
        <v>872</v>
      </c>
      <c r="B1031" s="161" t="s">
        <v>104</v>
      </c>
      <c r="C1031" s="161" t="s">
        <v>951</v>
      </c>
      <c r="D1031" s="161" t="s">
        <v>1420</v>
      </c>
      <c r="E1031" s="161" t="s">
        <v>873</v>
      </c>
      <c r="F1031" s="162" t="n">
        <v>1232952.21</v>
      </c>
      <c r="G1031" s="164" t="str">
        <f aca="false" ca="false" dt2D="false" dtr="false" t="normal">CONCATENATE(C1031, D1031, E1031)</f>
        <v>011390900Д0000200</v>
      </c>
    </row>
    <row ht="25.5" outlineLevel="0" r="1032">
      <c r="A1032" s="160" t="s">
        <v>874</v>
      </c>
      <c r="B1032" s="161" t="s">
        <v>104</v>
      </c>
      <c r="C1032" s="161" t="s">
        <v>951</v>
      </c>
      <c r="D1032" s="161" t="s">
        <v>1420</v>
      </c>
      <c r="E1032" s="161" t="s">
        <v>875</v>
      </c>
      <c r="F1032" s="162" t="n">
        <v>1232952.21</v>
      </c>
      <c r="G1032" s="164" t="str">
        <f aca="false" ca="false" dt2D="false" dtr="false" t="normal">CONCATENATE(C1032, D1032, E1032)</f>
        <v>011390900Д0000240</v>
      </c>
    </row>
    <row outlineLevel="0" r="1033">
      <c r="A1033" s="160" t="s">
        <v>876</v>
      </c>
      <c r="B1033" s="161" t="s">
        <v>104</v>
      </c>
      <c r="C1033" s="161" t="s">
        <v>951</v>
      </c>
      <c r="D1033" s="161" t="s">
        <v>1420</v>
      </c>
      <c r="E1033" s="161" t="s">
        <v>877</v>
      </c>
      <c r="F1033" s="162" t="n">
        <v>1232952.21</v>
      </c>
      <c r="G1033" s="164" t="str">
        <f aca="false" ca="false" dt2D="false" dtr="false" t="normal">CONCATENATE(C1033, D1033, E1033)</f>
        <v>011390900Д0000244</v>
      </c>
    </row>
    <row outlineLevel="0" r="1034">
      <c r="A1034" s="160" t="s">
        <v>1008</v>
      </c>
      <c r="B1034" s="161" t="s">
        <v>104</v>
      </c>
      <c r="C1034" s="161" t="s">
        <v>1009</v>
      </c>
      <c r="D1034" s="161" t="s">
        <v>851</v>
      </c>
      <c r="E1034" s="161" t="s">
        <v>851</v>
      </c>
      <c r="F1034" s="162" t="n">
        <v>600021</v>
      </c>
      <c r="G1034" s="164" t="str">
        <f aca="false" ca="false" dt2D="false" dtr="false" t="normal">CONCATENATE(C1034, D1034, E1034)</f>
        <v>0400</v>
      </c>
    </row>
    <row outlineLevel="0" r="1035">
      <c r="A1035" s="160" t="s">
        <v>1045</v>
      </c>
      <c r="B1035" s="161" t="s">
        <v>104</v>
      </c>
      <c r="C1035" s="161" t="s">
        <v>1046</v>
      </c>
      <c r="D1035" s="161" t="s">
        <v>851</v>
      </c>
      <c r="E1035" s="161" t="s">
        <v>851</v>
      </c>
      <c r="F1035" s="162" t="n">
        <v>600021</v>
      </c>
      <c r="G1035" s="164" t="str">
        <f aca="false" ca="false" dt2D="false" dtr="false" t="normal">CONCATENATE(C1035, D1035, E1035)</f>
        <v>0412</v>
      </c>
    </row>
    <row ht="25.5" outlineLevel="0" r="1036">
      <c r="A1036" s="160" t="s">
        <v>936</v>
      </c>
      <c r="B1036" s="161" t="s">
        <v>104</v>
      </c>
      <c r="C1036" s="161" t="s">
        <v>1046</v>
      </c>
      <c r="D1036" s="161" t="s">
        <v>937</v>
      </c>
      <c r="E1036" s="161" t="s">
        <v>851</v>
      </c>
      <c r="F1036" s="162" t="n">
        <v>600021</v>
      </c>
      <c r="G1036" s="164" t="str">
        <f aca="false" ca="false" dt2D="false" dtr="false" t="normal">CONCATENATE(C1036, D1036, E1036)</f>
        <v>04129000000000</v>
      </c>
    </row>
    <row ht="25.5" outlineLevel="0" r="1037">
      <c r="A1037" s="160" t="s">
        <v>938</v>
      </c>
      <c r="B1037" s="161" t="s">
        <v>104</v>
      </c>
      <c r="C1037" s="161" t="s">
        <v>1046</v>
      </c>
      <c r="D1037" s="161" t="s">
        <v>939</v>
      </c>
      <c r="E1037" s="161" t="s">
        <v>851</v>
      </c>
      <c r="F1037" s="162" t="n">
        <v>600021</v>
      </c>
      <c r="G1037" s="164" t="str">
        <f aca="false" ca="false" dt2D="false" dtr="false" t="normal">CONCATENATE(C1037, D1037, E1037)</f>
        <v>04129090000000</v>
      </c>
    </row>
    <row ht="25.5" outlineLevel="0" r="1038">
      <c r="A1038" s="160" t="s">
        <v>940</v>
      </c>
      <c r="B1038" s="161" t="s">
        <v>104</v>
      </c>
      <c r="C1038" s="161" t="s">
        <v>1046</v>
      </c>
      <c r="D1038" s="161" t="s">
        <v>941</v>
      </c>
      <c r="E1038" s="161" t="s">
        <v>851</v>
      </c>
      <c r="F1038" s="162" t="n">
        <v>21</v>
      </c>
      <c r="G1038" s="164" t="str">
        <f aca="false" ca="false" dt2D="false" dtr="false" t="normal">CONCATENATE(C1038, D1038, E1038)</f>
        <v>04129090080010</v>
      </c>
    </row>
    <row outlineLevel="0" r="1039">
      <c r="A1039" s="160" t="s">
        <v>910</v>
      </c>
      <c r="B1039" s="161" t="s">
        <v>104</v>
      </c>
      <c r="C1039" s="161" t="s">
        <v>1046</v>
      </c>
      <c r="D1039" s="161" t="s">
        <v>941</v>
      </c>
      <c r="E1039" s="161" t="s">
        <v>911</v>
      </c>
      <c r="F1039" s="162" t="n">
        <v>21</v>
      </c>
      <c r="G1039" s="164" t="str">
        <f aca="false" ca="false" dt2D="false" dtr="false" t="normal">CONCATENATE(C1039, D1039, E1039)</f>
        <v>04129090080010800</v>
      </c>
    </row>
    <row outlineLevel="0" r="1040">
      <c r="A1040" s="160" t="s">
        <v>912</v>
      </c>
      <c r="B1040" s="161" t="s">
        <v>104</v>
      </c>
      <c r="C1040" s="161" t="s">
        <v>1046</v>
      </c>
      <c r="D1040" s="161" t="s">
        <v>941</v>
      </c>
      <c r="E1040" s="161" t="s">
        <v>913</v>
      </c>
      <c r="F1040" s="162" t="n">
        <v>21</v>
      </c>
      <c r="G1040" s="164" t="str">
        <f aca="false" ca="false" dt2D="false" dtr="false" t="normal">CONCATENATE(C1040, D1040, E1040)</f>
        <v>04129090080010850</v>
      </c>
    </row>
    <row outlineLevel="0" r="1041">
      <c r="A1041" s="160" t="s">
        <v>1205</v>
      </c>
      <c r="B1041" s="161" t="s">
        <v>104</v>
      </c>
      <c r="C1041" s="161" t="s">
        <v>1046</v>
      </c>
      <c r="D1041" s="161" t="s">
        <v>941</v>
      </c>
      <c r="E1041" s="161" t="s">
        <v>1206</v>
      </c>
      <c r="F1041" s="162" t="n">
        <v>21</v>
      </c>
      <c r="G1041" s="164" t="str">
        <f aca="false" ca="false" dt2D="false" dtr="false" t="normal">CONCATENATE(C1041, D1041, E1041)</f>
        <v>04129090080010852</v>
      </c>
    </row>
    <row ht="38.25" outlineLevel="0" r="1042">
      <c r="A1042" s="160" t="s">
        <v>1421</v>
      </c>
      <c r="B1042" s="161" t="s">
        <v>104</v>
      </c>
      <c r="C1042" s="161" t="s">
        <v>1046</v>
      </c>
      <c r="D1042" s="161" t="s">
        <v>1422</v>
      </c>
      <c r="E1042" s="161" t="s">
        <v>851</v>
      </c>
      <c r="F1042" s="162" t="n">
        <v>600000</v>
      </c>
      <c r="G1042" s="164" t="str">
        <f aca="false" ca="false" dt2D="false" dtr="false" t="normal">CONCATENATE(C1042, D1042, E1042)</f>
        <v>041290900Ж0000</v>
      </c>
    </row>
    <row ht="25.5" outlineLevel="0" r="1043">
      <c r="A1043" s="160" t="s">
        <v>872</v>
      </c>
      <c r="B1043" s="161" t="s">
        <v>104</v>
      </c>
      <c r="C1043" s="161" t="s">
        <v>1046</v>
      </c>
      <c r="D1043" s="161" t="s">
        <v>1422</v>
      </c>
      <c r="E1043" s="161" t="s">
        <v>873</v>
      </c>
      <c r="F1043" s="162" t="n">
        <v>600000</v>
      </c>
      <c r="G1043" s="164" t="str">
        <f aca="false" ca="false" dt2D="false" dtr="false" t="normal">CONCATENATE(C1043, D1043, E1043)</f>
        <v>041290900Ж0000200</v>
      </c>
    </row>
    <row ht="25.5" outlineLevel="0" r="1044">
      <c r="A1044" s="160" t="s">
        <v>874</v>
      </c>
      <c r="B1044" s="161" t="s">
        <v>104</v>
      </c>
      <c r="C1044" s="161" t="s">
        <v>1046</v>
      </c>
      <c r="D1044" s="161" t="s">
        <v>1422</v>
      </c>
      <c r="E1044" s="161" t="s">
        <v>875</v>
      </c>
      <c r="F1044" s="162" t="n">
        <v>600000</v>
      </c>
      <c r="G1044" s="164" t="str">
        <f aca="false" ca="false" dt2D="false" dtr="false" t="normal">CONCATENATE(C1044, D1044, E1044)</f>
        <v>041290900Ж0000240</v>
      </c>
    </row>
    <row outlineLevel="0" r="1045">
      <c r="A1045" s="160" t="s">
        <v>876</v>
      </c>
      <c r="B1045" s="161" t="s">
        <v>104</v>
      </c>
      <c r="C1045" s="161" t="s">
        <v>1046</v>
      </c>
      <c r="D1045" s="161" t="s">
        <v>1422</v>
      </c>
      <c r="E1045" s="161" t="s">
        <v>877</v>
      </c>
      <c r="F1045" s="162" t="n">
        <v>600000</v>
      </c>
      <c r="G1045" s="164" t="str">
        <f aca="false" ca="false" dt2D="false" dtr="false" t="normal">CONCATENATE(C1045, D1045, E1045)</f>
        <v>041290900Ж0000244</v>
      </c>
    </row>
    <row outlineLevel="0" r="1046">
      <c r="A1046" s="160" t="s">
        <v>1068</v>
      </c>
      <c r="B1046" s="161" t="s">
        <v>104</v>
      </c>
      <c r="C1046" s="161" t="s">
        <v>1069</v>
      </c>
      <c r="D1046" s="161" t="s">
        <v>851</v>
      </c>
      <c r="E1046" s="161" t="s">
        <v>851</v>
      </c>
      <c r="F1046" s="162" t="n">
        <v>6476340.79</v>
      </c>
      <c r="G1046" s="164" t="str">
        <f aca="false" ca="false" dt2D="false" dtr="false" t="normal">CONCATENATE(C1046, D1046, E1046)</f>
        <v>0500</v>
      </c>
    </row>
    <row outlineLevel="0" r="1047">
      <c r="A1047" s="160" t="s">
        <v>1166</v>
      </c>
      <c r="B1047" s="161" t="s">
        <v>104</v>
      </c>
      <c r="C1047" s="161" t="s">
        <v>1167</v>
      </c>
      <c r="D1047" s="161" t="s">
        <v>851</v>
      </c>
      <c r="E1047" s="161" t="s">
        <v>851</v>
      </c>
      <c r="F1047" s="162" t="n">
        <v>1596980.79</v>
      </c>
      <c r="G1047" s="164" t="str">
        <f aca="false" ca="false" dt2D="false" dtr="false" t="normal">CONCATENATE(C1047, D1047, E1047)</f>
        <v>0501</v>
      </c>
    </row>
    <row ht="38.25" outlineLevel="0" r="1048">
      <c r="A1048" s="160" t="s">
        <v>1072</v>
      </c>
      <c r="B1048" s="161" t="s">
        <v>104</v>
      </c>
      <c r="C1048" s="161" t="s">
        <v>1167</v>
      </c>
      <c r="D1048" s="161" t="s">
        <v>1073</v>
      </c>
      <c r="E1048" s="161" t="s">
        <v>851</v>
      </c>
      <c r="F1048" s="162" t="n">
        <v>628030.87</v>
      </c>
      <c r="G1048" s="164" t="str">
        <f aca="false" ca="false" dt2D="false" dtr="false" t="normal">CONCATENATE(C1048, D1048, E1048)</f>
        <v>05010300000000</v>
      </c>
    </row>
    <row ht="38.25" outlineLevel="0" r="1049">
      <c r="A1049" s="160" t="s">
        <v>1423</v>
      </c>
      <c r="B1049" s="161" t="s">
        <v>104</v>
      </c>
      <c r="C1049" s="161" t="s">
        <v>1167</v>
      </c>
      <c r="D1049" s="161" t="s">
        <v>1424</v>
      </c>
      <c r="E1049" s="161" t="s">
        <v>851</v>
      </c>
      <c r="F1049" s="162" t="n">
        <v>628030.87</v>
      </c>
      <c r="G1049" s="164" t="str">
        <f aca="false" ca="false" dt2D="false" dtr="false" t="normal">CONCATENATE(C1049, D1049, E1049)</f>
        <v>05010330000000</v>
      </c>
    </row>
    <row ht="89.25" outlineLevel="0" r="1050">
      <c r="A1050" s="160" t="s">
        <v>1425</v>
      </c>
      <c r="B1050" s="161" t="s">
        <v>104</v>
      </c>
      <c r="C1050" s="161" t="s">
        <v>1167</v>
      </c>
      <c r="D1050" s="161" t="s">
        <v>1426</v>
      </c>
      <c r="E1050" s="161" t="s">
        <v>851</v>
      </c>
      <c r="F1050" s="162" t="n">
        <v>628030.87</v>
      </c>
      <c r="G1050" s="164" t="str">
        <f aca="false" ca="false" dt2D="false" dtr="false" t="normal">CONCATENATE(C1050, D1050, E1050)</f>
        <v>05010330080000</v>
      </c>
    </row>
    <row ht="25.5" outlineLevel="0" r="1051">
      <c r="A1051" s="160" t="s">
        <v>872</v>
      </c>
      <c r="B1051" s="161" t="s">
        <v>104</v>
      </c>
      <c r="C1051" s="161" t="s">
        <v>1167</v>
      </c>
      <c r="D1051" s="161" t="s">
        <v>1426</v>
      </c>
      <c r="E1051" s="161" t="s">
        <v>873</v>
      </c>
      <c r="F1051" s="162" t="n">
        <v>628030.87</v>
      </c>
      <c r="G1051" s="164" t="str">
        <f aca="false" ca="false" dt2D="false" dtr="false" t="normal">CONCATENATE(C1051, D1051, E1051)</f>
        <v>05010330080000200</v>
      </c>
    </row>
    <row ht="25.5" outlineLevel="0" r="1052">
      <c r="A1052" s="160" t="s">
        <v>874</v>
      </c>
      <c r="B1052" s="161" t="s">
        <v>104</v>
      </c>
      <c r="C1052" s="161" t="s">
        <v>1167</v>
      </c>
      <c r="D1052" s="161" t="s">
        <v>1426</v>
      </c>
      <c r="E1052" s="161" t="s">
        <v>875</v>
      </c>
      <c r="F1052" s="162" t="n">
        <v>628030.87</v>
      </c>
      <c r="G1052" s="164" t="str">
        <f aca="false" ca="false" dt2D="false" dtr="false" t="normal">CONCATENATE(C1052, D1052, E1052)</f>
        <v>05010330080000240</v>
      </c>
    </row>
    <row outlineLevel="0" r="1053">
      <c r="A1053" s="160" t="s">
        <v>876</v>
      </c>
      <c r="B1053" s="161" t="s">
        <v>104</v>
      </c>
      <c r="C1053" s="161" t="s">
        <v>1167</v>
      </c>
      <c r="D1053" s="161" t="s">
        <v>1426</v>
      </c>
      <c r="E1053" s="161" t="s">
        <v>877</v>
      </c>
      <c r="F1053" s="162" t="n">
        <v>628030.87</v>
      </c>
      <c r="G1053" s="164" t="str">
        <f aca="false" ca="false" dt2D="false" dtr="false" t="normal">CONCATENATE(C1053, D1053, E1053)</f>
        <v>05010330080000244</v>
      </c>
    </row>
    <row ht="25.5" outlineLevel="0" r="1054">
      <c r="A1054" s="160" t="s">
        <v>1168</v>
      </c>
      <c r="B1054" s="161" t="s">
        <v>104</v>
      </c>
      <c r="C1054" s="161" t="s">
        <v>1167</v>
      </c>
      <c r="D1054" s="161" t="s">
        <v>1169</v>
      </c>
      <c r="E1054" s="161" t="s">
        <v>851</v>
      </c>
      <c r="F1054" s="162" t="n">
        <v>960000</v>
      </c>
      <c r="G1054" s="164" t="str">
        <f aca="false" ca="false" dt2D="false" dtr="false" t="normal">CONCATENATE(C1054, D1054, E1054)</f>
        <v>05011000000000</v>
      </c>
    </row>
    <row ht="25.5" outlineLevel="0" r="1055">
      <c r="A1055" s="160" t="s">
        <v>1427</v>
      </c>
      <c r="B1055" s="161" t="s">
        <v>104</v>
      </c>
      <c r="C1055" s="161" t="s">
        <v>1167</v>
      </c>
      <c r="D1055" s="161" t="s">
        <v>1428</v>
      </c>
      <c r="E1055" s="161" t="s">
        <v>851</v>
      </c>
      <c r="F1055" s="162" t="n">
        <v>960000</v>
      </c>
      <c r="G1055" s="164" t="str">
        <f aca="false" ca="false" dt2D="false" dtr="false" t="normal">CONCATENATE(C1055, D1055, E1055)</f>
        <v>05011050000000</v>
      </c>
    </row>
    <row ht="63.75" outlineLevel="0" r="1056">
      <c r="A1056" s="160" t="s">
        <v>1429</v>
      </c>
      <c r="B1056" s="161" t="s">
        <v>104</v>
      </c>
      <c r="C1056" s="161" t="s">
        <v>1167</v>
      </c>
      <c r="D1056" s="161" t="s">
        <v>1430</v>
      </c>
      <c r="E1056" s="161" t="s">
        <v>851</v>
      </c>
      <c r="F1056" s="162" t="n">
        <v>960000</v>
      </c>
      <c r="G1056" s="164" t="str">
        <f aca="false" ca="false" dt2D="false" dtr="false" t="normal">CONCATENATE(C1056, D1056, E1056)</f>
        <v>05011050080000</v>
      </c>
    </row>
    <row outlineLevel="0" r="1057">
      <c r="A1057" s="160" t="s">
        <v>969</v>
      </c>
      <c r="B1057" s="161" t="s">
        <v>104</v>
      </c>
      <c r="C1057" s="161" t="s">
        <v>1167</v>
      </c>
      <c r="D1057" s="161" t="s">
        <v>1430</v>
      </c>
      <c r="E1057" s="161" t="s">
        <v>970</v>
      </c>
      <c r="F1057" s="162" t="n">
        <v>960000</v>
      </c>
      <c r="G1057" s="164" t="str">
        <f aca="false" ca="false" dt2D="false" dtr="false" t="normal">CONCATENATE(C1057, D1057, E1057)</f>
        <v>05011050080000300</v>
      </c>
    </row>
    <row outlineLevel="0" r="1058">
      <c r="A1058" s="160" t="s">
        <v>1431</v>
      </c>
      <c r="B1058" s="161" t="s">
        <v>104</v>
      </c>
      <c r="C1058" s="161" t="s">
        <v>1167</v>
      </c>
      <c r="D1058" s="161" t="s">
        <v>1430</v>
      </c>
      <c r="E1058" s="161" t="s">
        <v>1432</v>
      </c>
      <c r="F1058" s="162" t="n">
        <v>960000</v>
      </c>
      <c r="G1058" s="164" t="str">
        <f aca="false" ca="false" dt2D="false" dtr="false" t="normal">CONCATENATE(C1058, D1058, E1058)</f>
        <v>05011050080000360</v>
      </c>
    </row>
    <row ht="25.5" outlineLevel="0" r="1059">
      <c r="A1059" s="160" t="s">
        <v>936</v>
      </c>
      <c r="B1059" s="161" t="s">
        <v>104</v>
      </c>
      <c r="C1059" s="161" t="s">
        <v>1167</v>
      </c>
      <c r="D1059" s="161" t="s">
        <v>937</v>
      </c>
      <c r="E1059" s="161" t="s">
        <v>851</v>
      </c>
      <c r="F1059" s="162" t="n">
        <v>8949.92</v>
      </c>
      <c r="G1059" s="164" t="str">
        <f aca="false" ca="false" dt2D="false" dtr="false" t="normal">CONCATENATE(C1059, D1059, E1059)</f>
        <v>05019000000000</v>
      </c>
    </row>
    <row ht="25.5" outlineLevel="0" r="1060">
      <c r="A1060" s="160" t="s">
        <v>938</v>
      </c>
      <c r="B1060" s="161" t="s">
        <v>104</v>
      </c>
      <c r="C1060" s="161" t="s">
        <v>1167</v>
      </c>
      <c r="D1060" s="161" t="s">
        <v>939</v>
      </c>
      <c r="E1060" s="161" t="s">
        <v>851</v>
      </c>
      <c r="F1060" s="162" t="n">
        <v>8949.92</v>
      </c>
      <c r="G1060" s="164" t="str">
        <f aca="false" ca="false" dt2D="false" dtr="false" t="normal">CONCATENATE(C1060, D1060, E1060)</f>
        <v>05019090000000</v>
      </c>
    </row>
    <row ht="25.5" outlineLevel="0" r="1061">
      <c r="A1061" s="160" t="s">
        <v>938</v>
      </c>
      <c r="B1061" s="161" t="s">
        <v>104</v>
      </c>
      <c r="C1061" s="161" t="s">
        <v>1167</v>
      </c>
      <c r="D1061" s="161" t="s">
        <v>1130</v>
      </c>
      <c r="E1061" s="161" t="s">
        <v>851</v>
      </c>
      <c r="F1061" s="162" t="n">
        <v>8949.92</v>
      </c>
      <c r="G1061" s="164" t="str">
        <f aca="false" ca="false" dt2D="false" dtr="false" t="normal">CONCATENATE(C1061, D1061, E1061)</f>
        <v>05019090080000</v>
      </c>
    </row>
    <row outlineLevel="0" r="1062">
      <c r="A1062" s="160" t="s">
        <v>910</v>
      </c>
      <c r="B1062" s="161" t="s">
        <v>104</v>
      </c>
      <c r="C1062" s="161" t="s">
        <v>1167</v>
      </c>
      <c r="D1062" s="161" t="s">
        <v>1130</v>
      </c>
      <c r="E1062" s="161" t="s">
        <v>911</v>
      </c>
      <c r="F1062" s="162" t="n">
        <v>8949.92</v>
      </c>
      <c r="G1062" s="164" t="str">
        <f aca="false" ca="false" dt2D="false" dtr="false" t="normal">CONCATENATE(C1062, D1062, E1062)</f>
        <v>05019090080000800</v>
      </c>
    </row>
    <row outlineLevel="0" r="1063">
      <c r="A1063" s="160" t="s">
        <v>912</v>
      </c>
      <c r="B1063" s="161" t="s">
        <v>104</v>
      </c>
      <c r="C1063" s="161" t="s">
        <v>1167</v>
      </c>
      <c r="D1063" s="161" t="s">
        <v>1130</v>
      </c>
      <c r="E1063" s="161" t="s">
        <v>913</v>
      </c>
      <c r="F1063" s="162" t="n">
        <v>8949.92</v>
      </c>
      <c r="G1063" s="164" t="str">
        <f aca="false" ca="false" dt2D="false" dtr="false" t="normal">CONCATENATE(C1063, D1063, E1063)</f>
        <v>05019090080000850</v>
      </c>
    </row>
    <row outlineLevel="0" r="1064">
      <c r="A1064" s="160" t="s">
        <v>914</v>
      </c>
      <c r="B1064" s="161" t="s">
        <v>104</v>
      </c>
      <c r="C1064" s="161" t="s">
        <v>1167</v>
      </c>
      <c r="D1064" s="161" t="s">
        <v>1130</v>
      </c>
      <c r="E1064" s="161" t="s">
        <v>915</v>
      </c>
      <c r="F1064" s="162" t="n">
        <v>8949.92</v>
      </c>
      <c r="G1064" s="164" t="str">
        <f aca="false" ca="false" dt2D="false" dtr="false" t="normal">CONCATENATE(C1064, D1064, E1064)</f>
        <v>05019090080000853</v>
      </c>
    </row>
    <row outlineLevel="0" r="1065">
      <c r="A1065" s="160" t="s">
        <v>1070</v>
      </c>
      <c r="B1065" s="161" t="s">
        <v>104</v>
      </c>
      <c r="C1065" s="161" t="s">
        <v>1071</v>
      </c>
      <c r="D1065" s="161" t="s">
        <v>851</v>
      </c>
      <c r="E1065" s="161" t="s">
        <v>851</v>
      </c>
      <c r="F1065" s="162" t="n">
        <v>4879360</v>
      </c>
      <c r="G1065" s="164" t="str">
        <f aca="false" ca="false" dt2D="false" dtr="false" t="normal">CONCATENATE(C1065, D1065, E1065)</f>
        <v>0502</v>
      </c>
    </row>
    <row ht="38.25" outlineLevel="0" r="1066">
      <c r="A1066" s="160" t="s">
        <v>1072</v>
      </c>
      <c r="B1066" s="161" t="s">
        <v>104</v>
      </c>
      <c r="C1066" s="161" t="s">
        <v>1071</v>
      </c>
      <c r="D1066" s="161" t="s">
        <v>1073</v>
      </c>
      <c r="E1066" s="161" t="s">
        <v>851</v>
      </c>
      <c r="F1066" s="162" t="n">
        <v>2234360</v>
      </c>
      <c r="G1066" s="164" t="str">
        <f aca="false" ca="false" dt2D="false" dtr="false" t="normal">CONCATENATE(C1066, D1066, E1066)</f>
        <v>05020300000000</v>
      </c>
    </row>
    <row ht="38.25" outlineLevel="0" r="1067">
      <c r="A1067" s="160" t="s">
        <v>1176</v>
      </c>
      <c r="B1067" s="161" t="s">
        <v>104</v>
      </c>
      <c r="C1067" s="161" t="s">
        <v>1071</v>
      </c>
      <c r="D1067" s="161" t="s">
        <v>1177</v>
      </c>
      <c r="E1067" s="161" t="s">
        <v>851</v>
      </c>
      <c r="F1067" s="162" t="n">
        <v>2234360</v>
      </c>
      <c r="G1067" s="164" t="str">
        <f aca="false" ca="false" dt2D="false" dtr="false" t="normal">CONCATENATE(C1067, D1067, E1067)</f>
        <v>05020350000000</v>
      </c>
    </row>
    <row ht="204" outlineLevel="0" r="1068">
      <c r="A1068" s="160" t="s">
        <v>1186</v>
      </c>
      <c r="B1068" s="161" t="s">
        <v>104</v>
      </c>
      <c r="C1068" s="161" t="s">
        <v>1071</v>
      </c>
      <c r="D1068" s="161" t="s">
        <v>1187</v>
      </c>
      <c r="E1068" s="161" t="s">
        <v>851</v>
      </c>
      <c r="F1068" s="162" t="n">
        <v>2234360</v>
      </c>
      <c r="G1068" s="164" t="str">
        <f aca="false" ca="false" dt2D="false" dtr="false" t="normal">CONCATENATE(C1068, D1068, E1068)</f>
        <v>050203500S5710</v>
      </c>
    </row>
    <row ht="25.5" outlineLevel="0" r="1069">
      <c r="A1069" s="160" t="s">
        <v>872</v>
      </c>
      <c r="B1069" s="161" t="s">
        <v>104</v>
      </c>
      <c r="C1069" s="161" t="s">
        <v>1071</v>
      </c>
      <c r="D1069" s="161" t="s">
        <v>1187</v>
      </c>
      <c r="E1069" s="161" t="s">
        <v>873</v>
      </c>
      <c r="F1069" s="162" t="n">
        <v>2234360</v>
      </c>
      <c r="G1069" s="164" t="str">
        <f aca="false" ca="false" dt2D="false" dtr="false" t="normal">CONCATENATE(C1069, D1069, E1069)</f>
        <v>050203500S5710200</v>
      </c>
    </row>
    <row ht="25.5" outlineLevel="0" r="1070">
      <c r="A1070" s="160" t="s">
        <v>874</v>
      </c>
      <c r="B1070" s="161" t="s">
        <v>104</v>
      </c>
      <c r="C1070" s="161" t="s">
        <v>1071</v>
      </c>
      <c r="D1070" s="161" t="s">
        <v>1187</v>
      </c>
      <c r="E1070" s="161" t="s">
        <v>875</v>
      </c>
      <c r="F1070" s="162" t="n">
        <v>2234360</v>
      </c>
      <c r="G1070" s="164" t="str">
        <f aca="false" ca="false" dt2D="false" dtr="false" t="normal">CONCATENATE(C1070, D1070, E1070)</f>
        <v>050203500S5710240</v>
      </c>
    </row>
    <row outlineLevel="0" r="1071">
      <c r="A1071" s="160" t="s">
        <v>876</v>
      </c>
      <c r="B1071" s="161" t="s">
        <v>104</v>
      </c>
      <c r="C1071" s="161" t="s">
        <v>1071</v>
      </c>
      <c r="D1071" s="161" t="s">
        <v>1187</v>
      </c>
      <c r="E1071" s="161" t="s">
        <v>877</v>
      </c>
      <c r="F1071" s="162" t="n">
        <v>2234360</v>
      </c>
      <c r="G1071" s="164" t="str">
        <f aca="false" ca="false" dt2D="false" dtr="false" t="normal">CONCATENATE(C1071, D1071, E1071)</f>
        <v>050203500S5710244</v>
      </c>
    </row>
    <row ht="25.5" outlineLevel="0" r="1072">
      <c r="A1072" s="160" t="s">
        <v>936</v>
      </c>
      <c r="B1072" s="161" t="s">
        <v>104</v>
      </c>
      <c r="C1072" s="161" t="s">
        <v>1071</v>
      </c>
      <c r="D1072" s="161" t="s">
        <v>937</v>
      </c>
      <c r="E1072" s="161" t="s">
        <v>851</v>
      </c>
      <c r="F1072" s="162" t="n">
        <v>2645000</v>
      </c>
      <c r="G1072" s="164" t="str">
        <f aca="false" ca="false" dt2D="false" dtr="false" t="normal">CONCATENATE(C1072, D1072, E1072)</f>
        <v>05029000000000</v>
      </c>
    </row>
    <row ht="38.25" outlineLevel="0" r="1073">
      <c r="A1073" s="160" t="s">
        <v>1148</v>
      </c>
      <c r="B1073" s="161" t="s">
        <v>104</v>
      </c>
      <c r="C1073" s="161" t="s">
        <v>1071</v>
      </c>
      <c r="D1073" s="161" t="s">
        <v>1149</v>
      </c>
      <c r="E1073" s="161" t="s">
        <v>851</v>
      </c>
      <c r="F1073" s="162" t="n">
        <v>2645000</v>
      </c>
      <c r="G1073" s="164" t="str">
        <f aca="false" ca="false" dt2D="false" dtr="false" t="normal">CONCATENATE(C1073, D1073, E1073)</f>
        <v>05029010000000</v>
      </c>
    </row>
    <row ht="38.25" outlineLevel="0" r="1074">
      <c r="A1074" s="160" t="s">
        <v>1148</v>
      </c>
      <c r="B1074" s="161" t="s">
        <v>104</v>
      </c>
      <c r="C1074" s="161" t="s">
        <v>1071</v>
      </c>
      <c r="D1074" s="161" t="s">
        <v>1150</v>
      </c>
      <c r="E1074" s="161" t="s">
        <v>851</v>
      </c>
      <c r="F1074" s="162" t="n">
        <v>2645000</v>
      </c>
      <c r="G1074" s="164" t="str">
        <f aca="false" ca="false" dt2D="false" dtr="false" t="normal">CONCATENATE(C1074, D1074, E1074)</f>
        <v>05029010080000</v>
      </c>
    </row>
    <row ht="25.5" outlineLevel="0" r="1075">
      <c r="A1075" s="160" t="s">
        <v>872</v>
      </c>
      <c r="B1075" s="161" t="s">
        <v>104</v>
      </c>
      <c r="C1075" s="161" t="s">
        <v>1071</v>
      </c>
      <c r="D1075" s="161" t="s">
        <v>1150</v>
      </c>
      <c r="E1075" s="161" t="s">
        <v>873</v>
      </c>
      <c r="F1075" s="162" t="n">
        <v>2645000</v>
      </c>
      <c r="G1075" s="164" t="str">
        <f aca="false" ca="false" dt2D="false" dtr="false" t="normal">CONCATENATE(C1075, D1075, E1075)</f>
        <v>05029010080000200</v>
      </c>
    </row>
    <row ht="25.5" outlineLevel="0" r="1076">
      <c r="A1076" s="160" t="s">
        <v>874</v>
      </c>
      <c r="B1076" s="161" t="s">
        <v>104</v>
      </c>
      <c r="C1076" s="161" t="s">
        <v>1071</v>
      </c>
      <c r="D1076" s="161" t="s">
        <v>1150</v>
      </c>
      <c r="E1076" s="161" t="s">
        <v>875</v>
      </c>
      <c r="F1076" s="162" t="n">
        <v>2645000</v>
      </c>
      <c r="G1076" s="164" t="str">
        <f aca="false" ca="false" dt2D="false" dtr="false" t="normal">CONCATENATE(C1076, D1076, E1076)</f>
        <v>05029010080000240</v>
      </c>
    </row>
    <row outlineLevel="0" r="1077">
      <c r="A1077" s="160" t="s">
        <v>876</v>
      </c>
      <c r="B1077" s="161" t="s">
        <v>104</v>
      </c>
      <c r="C1077" s="161" t="s">
        <v>1071</v>
      </c>
      <c r="D1077" s="161" t="s">
        <v>1150</v>
      </c>
      <c r="E1077" s="161" t="s">
        <v>877</v>
      </c>
      <c r="F1077" s="162" t="n">
        <v>2645000</v>
      </c>
      <c r="G1077" s="164" t="str">
        <f aca="false" ca="false" dt2D="false" dtr="false" t="normal">CONCATENATE(C1077, D1077, E1077)</f>
        <v>05029010080000244</v>
      </c>
    </row>
    <row outlineLevel="0" r="1078">
      <c r="A1078" s="160" t="s">
        <v>1126</v>
      </c>
      <c r="B1078" s="161" t="s">
        <v>104</v>
      </c>
      <c r="C1078" s="161" t="s">
        <v>1127</v>
      </c>
      <c r="D1078" s="161" t="s">
        <v>851</v>
      </c>
      <c r="E1078" s="161" t="s">
        <v>851</v>
      </c>
      <c r="F1078" s="162" t="n">
        <v>6001169.1</v>
      </c>
      <c r="G1078" s="164" t="str">
        <f aca="false" ca="false" dt2D="false" dtr="false" t="normal">CONCATENATE(C1078, D1078, E1078)</f>
        <v>1000</v>
      </c>
    </row>
    <row outlineLevel="0" r="1079">
      <c r="A1079" s="160" t="s">
        <v>1135</v>
      </c>
      <c r="B1079" s="161" t="s">
        <v>104</v>
      </c>
      <c r="C1079" s="161" t="s">
        <v>1136</v>
      </c>
      <c r="D1079" s="161" t="s">
        <v>851</v>
      </c>
      <c r="E1079" s="161" t="s">
        <v>851</v>
      </c>
      <c r="F1079" s="162" t="n">
        <v>6001169.1</v>
      </c>
      <c r="G1079" s="164" t="str">
        <f aca="false" ca="false" dt2D="false" dtr="false" t="normal">CONCATENATE(C1079, D1079, E1079)</f>
        <v>1003</v>
      </c>
    </row>
    <row ht="25.5" outlineLevel="0" r="1080">
      <c r="A1080" s="160" t="s">
        <v>1137</v>
      </c>
      <c r="B1080" s="161" t="s">
        <v>104</v>
      </c>
      <c r="C1080" s="161" t="s">
        <v>1136</v>
      </c>
      <c r="D1080" s="161" t="s">
        <v>1138</v>
      </c>
      <c r="E1080" s="161" t="s">
        <v>851</v>
      </c>
      <c r="F1080" s="162" t="n">
        <v>2503049.1</v>
      </c>
      <c r="G1080" s="164" t="str">
        <f aca="false" ca="false" dt2D="false" dtr="false" t="normal">CONCATENATE(C1080, D1080, E1080)</f>
        <v>10030100000000</v>
      </c>
    </row>
    <row ht="38.25" outlineLevel="0" r="1081">
      <c r="A1081" s="160" t="s">
        <v>1139</v>
      </c>
      <c r="B1081" s="161" t="s">
        <v>104</v>
      </c>
      <c r="C1081" s="161" t="s">
        <v>1136</v>
      </c>
      <c r="D1081" s="161" t="s">
        <v>1140</v>
      </c>
      <c r="E1081" s="161" t="s">
        <v>851</v>
      </c>
      <c r="F1081" s="162" t="n">
        <v>2503049.1</v>
      </c>
      <c r="G1081" s="164" t="str">
        <f aca="false" ca="false" dt2D="false" dtr="false" t="normal">CONCATENATE(C1081, D1081, E1081)</f>
        <v>10030120000000</v>
      </c>
    </row>
    <row ht="114.75" outlineLevel="0" r="1082">
      <c r="A1082" s="160" t="s">
        <v>1141</v>
      </c>
      <c r="B1082" s="161" t="s">
        <v>104</v>
      </c>
      <c r="C1082" s="161" t="s">
        <v>1136</v>
      </c>
      <c r="D1082" s="161" t="s">
        <v>1142</v>
      </c>
      <c r="E1082" s="161" t="s">
        <v>851</v>
      </c>
      <c r="F1082" s="162" t="n">
        <v>2503049.1</v>
      </c>
      <c r="G1082" s="164" t="str">
        <f aca="false" ca="false" dt2D="false" dtr="false" t="normal">CONCATENATE(C1082, D1082, E1082)</f>
        <v>10030120075870</v>
      </c>
    </row>
    <row ht="25.5" outlineLevel="0" r="1083">
      <c r="A1083" s="160" t="s">
        <v>1143</v>
      </c>
      <c r="B1083" s="161" t="s">
        <v>104</v>
      </c>
      <c r="C1083" s="161" t="s">
        <v>1136</v>
      </c>
      <c r="D1083" s="161" t="s">
        <v>1142</v>
      </c>
      <c r="E1083" s="161" t="s">
        <v>1144</v>
      </c>
      <c r="F1083" s="162" t="n">
        <v>2503049.1</v>
      </c>
      <c r="G1083" s="164" t="str">
        <f aca="false" ca="false" dt2D="false" dtr="false" t="normal">CONCATENATE(C1083, D1083, E1083)</f>
        <v>10030120075870400</v>
      </c>
    </row>
    <row outlineLevel="0" r="1084">
      <c r="A1084" s="160" t="s">
        <v>1145</v>
      </c>
      <c r="B1084" s="161" t="s">
        <v>104</v>
      </c>
      <c r="C1084" s="161" t="s">
        <v>1136</v>
      </c>
      <c r="D1084" s="161" t="s">
        <v>1142</v>
      </c>
      <c r="E1084" s="161" t="s">
        <v>619</v>
      </c>
      <c r="F1084" s="162" t="n">
        <v>2503049.1</v>
      </c>
      <c r="G1084" s="164" t="str">
        <f aca="false" ca="false" dt2D="false" dtr="false" t="normal">CONCATENATE(C1084, D1084, E1084)</f>
        <v>10030120075870410</v>
      </c>
    </row>
    <row ht="38.25" outlineLevel="0" r="1085">
      <c r="A1085" s="160" t="s">
        <v>1146</v>
      </c>
      <c r="B1085" s="161" t="s">
        <v>104</v>
      </c>
      <c r="C1085" s="161" t="s">
        <v>1136</v>
      </c>
      <c r="D1085" s="161" t="s">
        <v>1142</v>
      </c>
      <c r="E1085" s="161" t="s">
        <v>1147</v>
      </c>
      <c r="F1085" s="162" t="n">
        <v>2503049.1</v>
      </c>
      <c r="G1085" s="164" t="str">
        <f aca="false" ca="false" dt2D="false" dtr="false" t="normal">CONCATENATE(C1085, D1085, E1085)</f>
        <v>10030120075870412</v>
      </c>
    </row>
    <row outlineLevel="0" r="1086">
      <c r="A1086" s="160" t="s">
        <v>1277</v>
      </c>
      <c r="B1086" s="161" t="s">
        <v>104</v>
      </c>
      <c r="C1086" s="161" t="s">
        <v>1136</v>
      </c>
      <c r="D1086" s="161" t="s">
        <v>1278</v>
      </c>
      <c r="E1086" s="161" t="s">
        <v>851</v>
      </c>
      <c r="F1086" s="162" t="n">
        <v>3498120</v>
      </c>
      <c r="G1086" s="164" t="str">
        <f aca="false" ca="false" dt2D="false" dtr="false" t="normal">CONCATENATE(C1086, D1086, E1086)</f>
        <v>10030600000000</v>
      </c>
    </row>
    <row ht="25.5" outlineLevel="0" r="1087">
      <c r="A1087" s="160" t="s">
        <v>1433</v>
      </c>
      <c r="B1087" s="161" t="s">
        <v>104</v>
      </c>
      <c r="C1087" s="161" t="s">
        <v>1136</v>
      </c>
      <c r="D1087" s="161" t="s">
        <v>1434</v>
      </c>
      <c r="E1087" s="161" t="s">
        <v>851</v>
      </c>
      <c r="F1087" s="162" t="n">
        <v>3498120</v>
      </c>
      <c r="G1087" s="164" t="str">
        <f aca="false" ca="false" dt2D="false" dtr="false" t="normal">CONCATENATE(C1087, D1087, E1087)</f>
        <v>10030630000000</v>
      </c>
    </row>
    <row ht="63.75" outlineLevel="0" r="1088">
      <c r="A1088" s="160" t="s">
        <v>1435</v>
      </c>
      <c r="B1088" s="161" t="s">
        <v>104</v>
      </c>
      <c r="C1088" s="161" t="s">
        <v>1136</v>
      </c>
      <c r="D1088" s="161" t="s">
        <v>1436</v>
      </c>
      <c r="E1088" s="161" t="s">
        <v>851</v>
      </c>
      <c r="F1088" s="162" t="n">
        <v>3498120</v>
      </c>
      <c r="G1088" s="164" t="str">
        <f aca="false" ca="false" dt2D="false" dtr="false" t="normal">CONCATENATE(C1088, D1088, E1088)</f>
        <v>100306300L4970</v>
      </c>
    </row>
    <row outlineLevel="0" r="1089">
      <c r="A1089" s="160" t="s">
        <v>969</v>
      </c>
      <c r="B1089" s="161" t="s">
        <v>104</v>
      </c>
      <c r="C1089" s="161" t="s">
        <v>1136</v>
      </c>
      <c r="D1089" s="161" t="s">
        <v>1436</v>
      </c>
      <c r="E1089" s="161" t="s">
        <v>970</v>
      </c>
      <c r="F1089" s="162" t="n">
        <v>3498120</v>
      </c>
      <c r="G1089" s="164" t="str">
        <f aca="false" ca="false" dt2D="false" dtr="false" t="normal">CONCATENATE(C1089, D1089, E1089)</f>
        <v>100306300L4970300</v>
      </c>
    </row>
    <row ht="25.5" outlineLevel="0" r="1090">
      <c r="A1090" s="160" t="s">
        <v>1151</v>
      </c>
      <c r="B1090" s="161" t="s">
        <v>104</v>
      </c>
      <c r="C1090" s="161" t="s">
        <v>1136</v>
      </c>
      <c r="D1090" s="161" t="s">
        <v>1436</v>
      </c>
      <c r="E1090" s="161" t="s">
        <v>1152</v>
      </c>
      <c r="F1090" s="162" t="n">
        <v>3498120</v>
      </c>
      <c r="G1090" s="164" t="str">
        <f aca="false" ca="false" dt2D="false" dtr="false" t="normal">CONCATENATE(C1090, D1090, E1090)</f>
        <v>100306300L4970320</v>
      </c>
    </row>
    <row outlineLevel="0" r="1091">
      <c r="A1091" s="160" t="s">
        <v>1437</v>
      </c>
      <c r="B1091" s="161" t="s">
        <v>104</v>
      </c>
      <c r="C1091" s="161" t="s">
        <v>1136</v>
      </c>
      <c r="D1091" s="161" t="s">
        <v>1436</v>
      </c>
      <c r="E1091" s="161" t="s">
        <v>1438</v>
      </c>
      <c r="F1091" s="162" t="n">
        <v>3498120</v>
      </c>
      <c r="G1091" s="164" t="str">
        <f aca="false" ca="false" dt2D="false" dtr="false" t="normal">CONCATENATE(C1091, D1091, E1091)</f>
        <v>100306300L4970322</v>
      </c>
    </row>
    <row ht="25.5" outlineLevel="0" r="1092">
      <c r="A1092" s="160" t="s">
        <v>1439</v>
      </c>
      <c r="B1092" s="161" t="s">
        <v>144</v>
      </c>
      <c r="C1092" s="161" t="s">
        <v>851</v>
      </c>
      <c r="D1092" s="161" t="s">
        <v>851</v>
      </c>
      <c r="E1092" s="161" t="s">
        <v>851</v>
      </c>
      <c r="F1092" s="162" t="n">
        <v>1722470102.82</v>
      </c>
      <c r="G1092" s="164" t="str">
        <f aca="false" ca="false" dt2D="false" dtr="false" t="normal">CONCATENATE(C1092, D1092, E1092)</f>
        <v/>
      </c>
    </row>
    <row outlineLevel="0" r="1093">
      <c r="A1093" s="160" t="s">
        <v>1211</v>
      </c>
      <c r="B1093" s="161" t="s">
        <v>144</v>
      </c>
      <c r="C1093" s="161" t="s">
        <v>1212</v>
      </c>
      <c r="D1093" s="161" t="s">
        <v>851</v>
      </c>
      <c r="E1093" s="161" t="s">
        <v>851</v>
      </c>
      <c r="F1093" s="162" t="n">
        <v>1656991848.94</v>
      </c>
      <c r="G1093" s="164" t="str">
        <f aca="false" ca="false" dt2D="false" dtr="false" t="normal">CONCATENATE(C1093, D1093, E1093)</f>
        <v>0700</v>
      </c>
    </row>
    <row outlineLevel="0" r="1094">
      <c r="A1094" s="160" t="s">
        <v>1213</v>
      </c>
      <c r="B1094" s="161" t="s">
        <v>144</v>
      </c>
      <c r="C1094" s="161" t="s">
        <v>1214</v>
      </c>
      <c r="D1094" s="161" t="s">
        <v>851</v>
      </c>
      <c r="E1094" s="161" t="s">
        <v>851</v>
      </c>
      <c r="F1094" s="162" t="n">
        <v>524575217.12</v>
      </c>
      <c r="G1094" s="164" t="str">
        <f aca="false" ca="false" dt2D="false" dtr="false" t="normal">CONCATENATE(C1094, D1094, E1094)</f>
        <v>0701</v>
      </c>
    </row>
    <row ht="25.5" outlineLevel="0" r="1095">
      <c r="A1095" s="160" t="s">
        <v>1137</v>
      </c>
      <c r="B1095" s="161" t="s">
        <v>144</v>
      </c>
      <c r="C1095" s="161" t="s">
        <v>1214</v>
      </c>
      <c r="D1095" s="161" t="s">
        <v>1138</v>
      </c>
      <c r="E1095" s="161" t="s">
        <v>851</v>
      </c>
      <c r="F1095" s="162" t="n">
        <v>524575217.12</v>
      </c>
      <c r="G1095" s="164" t="str">
        <f aca="false" ca="false" dt2D="false" dtr="false" t="normal">CONCATENATE(C1095, D1095, E1095)</f>
        <v>07010100000000</v>
      </c>
    </row>
    <row ht="25.5" outlineLevel="0" r="1096">
      <c r="A1096" s="160" t="s">
        <v>1215</v>
      </c>
      <c r="B1096" s="161" t="s">
        <v>144</v>
      </c>
      <c r="C1096" s="161" t="s">
        <v>1214</v>
      </c>
      <c r="D1096" s="161" t="s">
        <v>1216</v>
      </c>
      <c r="E1096" s="161" t="s">
        <v>851</v>
      </c>
      <c r="F1096" s="162" t="n">
        <v>524575217.12</v>
      </c>
      <c r="G1096" s="164" t="str">
        <f aca="false" ca="false" dt2D="false" dtr="false" t="normal">CONCATENATE(C1096, D1096, E1096)</f>
        <v>07010110000000</v>
      </c>
    </row>
    <row ht="89.25" outlineLevel="0" r="1097">
      <c r="A1097" s="160" t="s">
        <v>1440</v>
      </c>
      <c r="B1097" s="161" t="s">
        <v>144</v>
      </c>
      <c r="C1097" s="161" t="s">
        <v>1214</v>
      </c>
      <c r="D1097" s="161" t="s">
        <v>1441</v>
      </c>
      <c r="E1097" s="161" t="s">
        <v>851</v>
      </c>
      <c r="F1097" s="162" t="n">
        <v>299460</v>
      </c>
      <c r="G1097" s="164" t="str">
        <f aca="false" ca="false" dt2D="false" dtr="false" t="normal">CONCATENATE(C1097, D1097, E1097)</f>
        <v>07010110010340</v>
      </c>
    </row>
    <row ht="51" outlineLevel="0" r="1098">
      <c r="A1098" s="160" t="s">
        <v>862</v>
      </c>
      <c r="B1098" s="161" t="s">
        <v>144</v>
      </c>
      <c r="C1098" s="161" t="s">
        <v>1214</v>
      </c>
      <c r="D1098" s="161" t="s">
        <v>1441</v>
      </c>
      <c r="E1098" s="161" t="s">
        <v>505</v>
      </c>
      <c r="F1098" s="162" t="n">
        <v>299460</v>
      </c>
      <c r="G1098" s="164" t="str">
        <f aca="false" ca="false" dt2D="false" dtr="false" t="normal">CONCATENATE(C1098, D1098, E1098)</f>
        <v>07010110010340100</v>
      </c>
    </row>
    <row outlineLevel="0" r="1099">
      <c r="A1099" s="160" t="s">
        <v>981</v>
      </c>
      <c r="B1099" s="161" t="s">
        <v>144</v>
      </c>
      <c r="C1099" s="161" t="s">
        <v>1214</v>
      </c>
      <c r="D1099" s="161" t="s">
        <v>1441</v>
      </c>
      <c r="E1099" s="161" t="s">
        <v>483</v>
      </c>
      <c r="F1099" s="162" t="n">
        <v>299460</v>
      </c>
      <c r="G1099" s="164" t="str">
        <f aca="false" ca="false" dt2D="false" dtr="false" t="normal">CONCATENATE(C1099, D1099, E1099)</f>
        <v>07010110010340110</v>
      </c>
    </row>
    <row outlineLevel="0" r="1100">
      <c r="A1100" s="160" t="s">
        <v>982</v>
      </c>
      <c r="B1100" s="161" t="s">
        <v>144</v>
      </c>
      <c r="C1100" s="161" t="s">
        <v>1214</v>
      </c>
      <c r="D1100" s="161" t="s">
        <v>1441</v>
      </c>
      <c r="E1100" s="161" t="s">
        <v>983</v>
      </c>
      <c r="F1100" s="162" t="n">
        <v>230000</v>
      </c>
      <c r="G1100" s="164" t="str">
        <f aca="false" ca="false" dt2D="false" dtr="false" t="normal">CONCATENATE(C1100, D1100, E1100)</f>
        <v>07010110010340111</v>
      </c>
    </row>
    <row ht="38.25" outlineLevel="0" r="1101">
      <c r="A1101" s="160" t="s">
        <v>984</v>
      </c>
      <c r="B1101" s="161" t="s">
        <v>144</v>
      </c>
      <c r="C1101" s="161" t="s">
        <v>1214</v>
      </c>
      <c r="D1101" s="161" t="s">
        <v>1441</v>
      </c>
      <c r="E1101" s="161" t="s">
        <v>985</v>
      </c>
      <c r="F1101" s="162" t="n">
        <v>69460</v>
      </c>
      <c r="G1101" s="164" t="str">
        <f aca="false" ca="false" dt2D="false" dtr="false" t="normal">CONCATENATE(C1101, D1101, E1101)</f>
        <v>07010110010340119</v>
      </c>
    </row>
    <row ht="89.25" outlineLevel="0" r="1102">
      <c r="A1102" s="160" t="s">
        <v>1442</v>
      </c>
      <c r="B1102" s="161" t="s">
        <v>144</v>
      </c>
      <c r="C1102" s="161" t="s">
        <v>1214</v>
      </c>
      <c r="D1102" s="161" t="s">
        <v>1443</v>
      </c>
      <c r="E1102" s="161" t="s">
        <v>851</v>
      </c>
      <c r="F1102" s="162" t="n">
        <v>1050714</v>
      </c>
      <c r="G1102" s="164" t="str">
        <f aca="false" ca="false" dt2D="false" dtr="false" t="normal">CONCATENATE(C1102, D1102, E1102)</f>
        <v>07010110027242</v>
      </c>
    </row>
    <row ht="51" outlineLevel="0" r="1103">
      <c r="A1103" s="160" t="s">
        <v>862</v>
      </c>
      <c r="B1103" s="161" t="s">
        <v>144</v>
      </c>
      <c r="C1103" s="161" t="s">
        <v>1214</v>
      </c>
      <c r="D1103" s="161" t="s">
        <v>1443</v>
      </c>
      <c r="E1103" s="161" t="s">
        <v>505</v>
      </c>
      <c r="F1103" s="162" t="n">
        <v>1050714</v>
      </c>
      <c r="G1103" s="164" t="str">
        <f aca="false" ca="false" dt2D="false" dtr="false" t="normal">CONCATENATE(C1103, D1103, E1103)</f>
        <v>07010110027242100</v>
      </c>
    </row>
    <row outlineLevel="0" r="1104">
      <c r="A1104" s="160" t="s">
        <v>981</v>
      </c>
      <c r="B1104" s="161" t="s">
        <v>144</v>
      </c>
      <c r="C1104" s="161" t="s">
        <v>1214</v>
      </c>
      <c r="D1104" s="161" t="s">
        <v>1443</v>
      </c>
      <c r="E1104" s="161" t="s">
        <v>483</v>
      </c>
      <c r="F1104" s="162" t="n">
        <v>1050714</v>
      </c>
      <c r="G1104" s="164" t="str">
        <f aca="false" ca="false" dt2D="false" dtr="false" t="normal">CONCATENATE(C1104, D1104, E1104)</f>
        <v>07010110027242110</v>
      </c>
    </row>
    <row outlineLevel="0" r="1105">
      <c r="A1105" s="160" t="s">
        <v>982</v>
      </c>
      <c r="B1105" s="161" t="s">
        <v>144</v>
      </c>
      <c r="C1105" s="161" t="s">
        <v>1214</v>
      </c>
      <c r="D1105" s="161" t="s">
        <v>1443</v>
      </c>
      <c r="E1105" s="161" t="s">
        <v>983</v>
      </c>
      <c r="F1105" s="162" t="n">
        <v>807000</v>
      </c>
      <c r="G1105" s="164" t="str">
        <f aca="false" ca="false" dt2D="false" dtr="false" t="normal">CONCATENATE(C1105, D1105, E1105)</f>
        <v>07010110027242111</v>
      </c>
    </row>
    <row ht="38.25" outlineLevel="0" r="1106">
      <c r="A1106" s="160" t="s">
        <v>984</v>
      </c>
      <c r="B1106" s="161" t="s">
        <v>144</v>
      </c>
      <c r="C1106" s="161" t="s">
        <v>1214</v>
      </c>
      <c r="D1106" s="161" t="s">
        <v>1443</v>
      </c>
      <c r="E1106" s="161" t="s">
        <v>985</v>
      </c>
      <c r="F1106" s="162" t="n">
        <v>243714</v>
      </c>
      <c r="G1106" s="164" t="str">
        <f aca="false" ca="false" dt2D="false" dtr="false" t="normal">CONCATENATE(C1106, D1106, E1106)</f>
        <v>07010110027242119</v>
      </c>
    </row>
    <row ht="102" outlineLevel="0" r="1107">
      <c r="A1107" s="160" t="s">
        <v>1444</v>
      </c>
      <c r="B1107" s="161" t="s">
        <v>144</v>
      </c>
      <c r="C1107" s="161" t="s">
        <v>1214</v>
      </c>
      <c r="D1107" s="161" t="s">
        <v>1445</v>
      </c>
      <c r="E1107" s="161" t="s">
        <v>851</v>
      </c>
      <c r="F1107" s="162" t="n">
        <v>59404433.64</v>
      </c>
      <c r="G1107" s="164" t="str">
        <f aca="false" ca="false" dt2D="false" dtr="false" t="normal">CONCATENATE(C1107, D1107, E1107)</f>
        <v>07010110040010</v>
      </c>
    </row>
    <row ht="51" outlineLevel="0" r="1108">
      <c r="A1108" s="160" t="s">
        <v>862</v>
      </c>
      <c r="B1108" s="161" t="s">
        <v>144</v>
      </c>
      <c r="C1108" s="161" t="s">
        <v>1214</v>
      </c>
      <c r="D1108" s="161" t="s">
        <v>1445</v>
      </c>
      <c r="E1108" s="161" t="s">
        <v>505</v>
      </c>
      <c r="F1108" s="162" t="n">
        <v>29839931.09</v>
      </c>
      <c r="G1108" s="164" t="str">
        <f aca="false" ca="false" dt2D="false" dtr="false" t="normal">CONCATENATE(C1108, D1108, E1108)</f>
        <v>07010110040010100</v>
      </c>
    </row>
    <row outlineLevel="0" r="1109">
      <c r="A1109" s="160" t="s">
        <v>981</v>
      </c>
      <c r="B1109" s="161" t="s">
        <v>144</v>
      </c>
      <c r="C1109" s="161" t="s">
        <v>1214</v>
      </c>
      <c r="D1109" s="161" t="s">
        <v>1445</v>
      </c>
      <c r="E1109" s="161" t="s">
        <v>483</v>
      </c>
      <c r="F1109" s="162" t="n">
        <v>29839931.09</v>
      </c>
      <c r="G1109" s="164" t="str">
        <f aca="false" ca="false" dt2D="false" dtr="false" t="normal">CONCATENATE(C1109, D1109, E1109)</f>
        <v>07010110040010110</v>
      </c>
    </row>
    <row outlineLevel="0" r="1110">
      <c r="A1110" s="160" t="s">
        <v>982</v>
      </c>
      <c r="B1110" s="161" t="s">
        <v>144</v>
      </c>
      <c r="C1110" s="161" t="s">
        <v>1214</v>
      </c>
      <c r="D1110" s="161" t="s">
        <v>1445</v>
      </c>
      <c r="E1110" s="161" t="s">
        <v>983</v>
      </c>
      <c r="F1110" s="162" t="n">
        <v>23030209</v>
      </c>
      <c r="G1110" s="164" t="str">
        <f aca="false" ca="false" dt2D="false" dtr="false" t="normal">CONCATENATE(C1110, D1110, E1110)</f>
        <v>07010110040010111</v>
      </c>
    </row>
    <row ht="25.5" outlineLevel="0" r="1111">
      <c r="A1111" s="160" t="s">
        <v>1201</v>
      </c>
      <c r="B1111" s="161" t="s">
        <v>144</v>
      </c>
      <c r="C1111" s="161" t="s">
        <v>1214</v>
      </c>
      <c r="D1111" s="161" t="s">
        <v>1445</v>
      </c>
      <c r="E1111" s="161" t="s">
        <v>1202</v>
      </c>
      <c r="F1111" s="162" t="n">
        <v>94566.09</v>
      </c>
      <c r="G1111" s="164" t="str">
        <f aca="false" ca="false" dt2D="false" dtr="false" t="normal">CONCATENATE(C1111, D1111, E1111)</f>
        <v>07010110040010112</v>
      </c>
    </row>
    <row ht="38.25" outlineLevel="0" r="1112">
      <c r="A1112" s="160" t="s">
        <v>984</v>
      </c>
      <c r="B1112" s="161" t="s">
        <v>144</v>
      </c>
      <c r="C1112" s="161" t="s">
        <v>1214</v>
      </c>
      <c r="D1112" s="161" t="s">
        <v>1445</v>
      </c>
      <c r="E1112" s="161" t="s">
        <v>985</v>
      </c>
      <c r="F1112" s="162" t="n">
        <v>6715156</v>
      </c>
      <c r="G1112" s="164" t="str">
        <f aca="false" ca="false" dt2D="false" dtr="false" t="normal">CONCATENATE(C1112, D1112, E1112)</f>
        <v>07010110040010119</v>
      </c>
    </row>
    <row outlineLevel="0" r="1113">
      <c r="A1113" s="160" t="s">
        <v>1446</v>
      </c>
      <c r="B1113" s="161" t="s">
        <v>144</v>
      </c>
      <c r="C1113" s="161" t="s">
        <v>1214</v>
      </c>
      <c r="D1113" s="161" t="s">
        <v>1445</v>
      </c>
      <c r="E1113" s="161" t="s">
        <v>1202</v>
      </c>
      <c r="F1113" s="162" t="n">
        <v>88058.04</v>
      </c>
      <c r="G1113" s="164" t="str">
        <f aca="false" ca="false" dt2D="false" dtr="false" t="normal">CONCATENATE(C1113, D1113, E1113)</f>
        <v>07010110040010112</v>
      </c>
    </row>
    <row ht="25.5" outlineLevel="0" r="1114">
      <c r="A1114" s="160" t="s">
        <v>872</v>
      </c>
      <c r="B1114" s="161" t="s">
        <v>144</v>
      </c>
      <c r="C1114" s="161" t="s">
        <v>1214</v>
      </c>
      <c r="D1114" s="161" t="s">
        <v>1445</v>
      </c>
      <c r="E1114" s="161" t="s">
        <v>873</v>
      </c>
      <c r="F1114" s="162" t="n">
        <v>28731279.77</v>
      </c>
      <c r="G1114" s="164" t="str">
        <f aca="false" ca="false" dt2D="false" dtr="false" t="normal">CONCATENATE(C1114, D1114, E1114)</f>
        <v>07010110040010200</v>
      </c>
    </row>
    <row ht="25.5" outlineLevel="0" r="1115">
      <c r="A1115" s="160" t="s">
        <v>874</v>
      </c>
      <c r="B1115" s="161" t="s">
        <v>144</v>
      </c>
      <c r="C1115" s="161" t="s">
        <v>1214</v>
      </c>
      <c r="D1115" s="161" t="s">
        <v>1445</v>
      </c>
      <c r="E1115" s="161" t="s">
        <v>875</v>
      </c>
      <c r="F1115" s="162" t="n">
        <v>28731279.77</v>
      </c>
      <c r="G1115" s="164" t="str">
        <f aca="false" ca="false" dt2D="false" dtr="false" t="normal">CONCATENATE(C1115, D1115, E1115)</f>
        <v>07010110040010240</v>
      </c>
    </row>
    <row outlineLevel="0" r="1116">
      <c r="A1116" s="160" t="s">
        <v>876</v>
      </c>
      <c r="B1116" s="161" t="s">
        <v>144</v>
      </c>
      <c r="C1116" s="161" t="s">
        <v>1214</v>
      </c>
      <c r="D1116" s="161" t="s">
        <v>1445</v>
      </c>
      <c r="E1116" s="161" t="s">
        <v>877</v>
      </c>
      <c r="F1116" s="162" t="n">
        <v>28731279.77</v>
      </c>
      <c r="G1116" s="164" t="str">
        <f aca="false" ca="false" dt2D="false" dtr="false" t="normal">CONCATENATE(C1116, D1116, E1116)</f>
        <v>07010110040010244</v>
      </c>
    </row>
    <row outlineLevel="0" r="1117">
      <c r="A1117" s="160" t="s">
        <v>910</v>
      </c>
      <c r="B1117" s="161" t="s">
        <v>144</v>
      </c>
      <c r="C1117" s="161" t="s">
        <v>1214</v>
      </c>
      <c r="D1117" s="161" t="s">
        <v>1445</v>
      </c>
      <c r="E1117" s="161" t="s">
        <v>911</v>
      </c>
      <c r="F1117" s="162" t="n">
        <v>745164.74</v>
      </c>
      <c r="G1117" s="164" t="str">
        <f aca="false" ca="false" dt2D="false" dtr="false" t="normal">CONCATENATE(C1117, D1117, E1117)</f>
        <v>07010110040010800</v>
      </c>
    </row>
    <row outlineLevel="0" r="1118">
      <c r="A1118" s="160" t="s">
        <v>942</v>
      </c>
      <c r="B1118" s="161" t="s">
        <v>144</v>
      </c>
      <c r="C1118" s="161" t="s">
        <v>1214</v>
      </c>
      <c r="D1118" s="161" t="s">
        <v>1445</v>
      </c>
      <c r="E1118" s="161" t="s">
        <v>93</v>
      </c>
      <c r="F1118" s="162" t="n">
        <v>33521</v>
      </c>
      <c r="G1118" s="164" t="str">
        <f aca="false" ca="false" dt2D="false" dtr="false" t="normal">CONCATENATE(C1118, D1118, E1118)</f>
        <v>07010110040010830</v>
      </c>
    </row>
    <row ht="25.5" outlineLevel="0" r="1119">
      <c r="A1119" s="160" t="s">
        <v>943</v>
      </c>
      <c r="B1119" s="161" t="s">
        <v>144</v>
      </c>
      <c r="C1119" s="161" t="s">
        <v>1214</v>
      </c>
      <c r="D1119" s="161" t="s">
        <v>1445</v>
      </c>
      <c r="E1119" s="161" t="s">
        <v>944</v>
      </c>
      <c r="F1119" s="162" t="n">
        <v>33521</v>
      </c>
      <c r="G1119" s="164" t="str">
        <f aca="false" ca="false" dt2D="false" dtr="false" t="normal">CONCATENATE(C1119, D1119, E1119)</f>
        <v>07010110040010831</v>
      </c>
    </row>
    <row outlineLevel="0" r="1120">
      <c r="A1120" s="160" t="s">
        <v>912</v>
      </c>
      <c r="B1120" s="161" t="s">
        <v>144</v>
      </c>
      <c r="C1120" s="161" t="s">
        <v>1214</v>
      </c>
      <c r="D1120" s="161" t="s">
        <v>1445</v>
      </c>
      <c r="E1120" s="161" t="s">
        <v>913</v>
      </c>
      <c r="F1120" s="162" t="n">
        <v>711643.74</v>
      </c>
      <c r="G1120" s="164" t="str">
        <f aca="false" ca="false" dt2D="false" dtr="false" t="normal">CONCATENATE(C1120, D1120, E1120)</f>
        <v>07010110040010850</v>
      </c>
    </row>
    <row outlineLevel="0" r="1121">
      <c r="A1121" s="160" t="s">
        <v>914</v>
      </c>
      <c r="B1121" s="161" t="s">
        <v>144</v>
      </c>
      <c r="C1121" s="161" t="s">
        <v>1214</v>
      </c>
      <c r="D1121" s="161" t="s">
        <v>1445</v>
      </c>
      <c r="E1121" s="161" t="s">
        <v>915</v>
      </c>
      <c r="F1121" s="162" t="n">
        <v>711643.74</v>
      </c>
      <c r="G1121" s="164" t="str">
        <f aca="false" ca="false" dt2D="false" dtr="false" t="normal">CONCATENATE(C1121, D1121, E1121)</f>
        <v>07010110040010853</v>
      </c>
    </row>
    <row ht="140.25" outlineLevel="0" r="1122">
      <c r="A1122" s="160" t="s">
        <v>1447</v>
      </c>
      <c r="B1122" s="161" t="s">
        <v>144</v>
      </c>
      <c r="C1122" s="161" t="s">
        <v>1214</v>
      </c>
      <c r="D1122" s="161" t="s">
        <v>1448</v>
      </c>
      <c r="E1122" s="161" t="s">
        <v>851</v>
      </c>
      <c r="F1122" s="162" t="n">
        <v>74916460.11</v>
      </c>
      <c r="G1122" s="164" t="str">
        <f aca="false" ca="false" dt2D="false" dtr="false" t="normal">CONCATENATE(C1122, D1122, E1122)</f>
        <v>07010110041010</v>
      </c>
    </row>
    <row ht="51" outlineLevel="0" r="1123">
      <c r="A1123" s="160" t="s">
        <v>862</v>
      </c>
      <c r="B1123" s="161" t="s">
        <v>144</v>
      </c>
      <c r="C1123" s="161" t="s">
        <v>1214</v>
      </c>
      <c r="D1123" s="161" t="s">
        <v>1448</v>
      </c>
      <c r="E1123" s="161" t="s">
        <v>505</v>
      </c>
      <c r="F1123" s="162" t="n">
        <v>74916460.11</v>
      </c>
      <c r="G1123" s="164" t="str">
        <f aca="false" ca="false" dt2D="false" dtr="false" t="normal">CONCATENATE(C1123, D1123, E1123)</f>
        <v>07010110041010100</v>
      </c>
    </row>
    <row outlineLevel="0" r="1124">
      <c r="A1124" s="160" t="s">
        <v>981</v>
      </c>
      <c r="B1124" s="161" t="s">
        <v>144</v>
      </c>
      <c r="C1124" s="161" t="s">
        <v>1214</v>
      </c>
      <c r="D1124" s="161" t="s">
        <v>1448</v>
      </c>
      <c r="E1124" s="161" t="s">
        <v>483</v>
      </c>
      <c r="F1124" s="162" t="n">
        <v>74916460.11</v>
      </c>
      <c r="G1124" s="164" t="str">
        <f aca="false" ca="false" dt2D="false" dtr="false" t="normal">CONCATENATE(C1124, D1124, E1124)</f>
        <v>07010110041010110</v>
      </c>
    </row>
    <row outlineLevel="0" r="1125">
      <c r="A1125" s="160" t="s">
        <v>982</v>
      </c>
      <c r="B1125" s="161" t="s">
        <v>144</v>
      </c>
      <c r="C1125" s="161" t="s">
        <v>1214</v>
      </c>
      <c r="D1125" s="161" t="s">
        <v>1448</v>
      </c>
      <c r="E1125" s="161" t="s">
        <v>983</v>
      </c>
      <c r="F1125" s="162" t="n">
        <v>57574711</v>
      </c>
      <c r="G1125" s="164" t="str">
        <f aca="false" ca="false" dt2D="false" dtr="false" t="normal">CONCATENATE(C1125, D1125, E1125)</f>
        <v>07010110041010111</v>
      </c>
    </row>
    <row ht="38.25" outlineLevel="0" r="1126">
      <c r="A1126" s="160" t="s">
        <v>984</v>
      </c>
      <c r="B1126" s="161" t="s">
        <v>144</v>
      </c>
      <c r="C1126" s="161" t="s">
        <v>1214</v>
      </c>
      <c r="D1126" s="161" t="s">
        <v>1448</v>
      </c>
      <c r="E1126" s="161" t="s">
        <v>985</v>
      </c>
      <c r="F1126" s="162" t="n">
        <v>17341749.11</v>
      </c>
      <c r="G1126" s="164" t="str">
        <f aca="false" ca="false" dt2D="false" dtr="false" t="normal">CONCATENATE(C1126, D1126, E1126)</f>
        <v>07010110041010119</v>
      </c>
    </row>
    <row ht="114.75" outlineLevel="0" r="1127">
      <c r="A1127" s="160" t="s">
        <v>1449</v>
      </c>
      <c r="B1127" s="161" t="s">
        <v>144</v>
      </c>
      <c r="C1127" s="161" t="s">
        <v>1214</v>
      </c>
      <c r="D1127" s="161" t="s">
        <v>1450</v>
      </c>
      <c r="E1127" s="161" t="s">
        <v>851</v>
      </c>
      <c r="F1127" s="162" t="n">
        <v>20000</v>
      </c>
      <c r="G1127" s="164" t="str">
        <f aca="false" ca="false" dt2D="false" dtr="false" t="normal">CONCATENATE(C1127, D1127, E1127)</f>
        <v>07010110043010</v>
      </c>
    </row>
    <row ht="25.5" outlineLevel="0" r="1128">
      <c r="A1128" s="160" t="s">
        <v>872</v>
      </c>
      <c r="B1128" s="161" t="s">
        <v>144</v>
      </c>
      <c r="C1128" s="161" t="s">
        <v>1214</v>
      </c>
      <c r="D1128" s="161" t="s">
        <v>1450</v>
      </c>
      <c r="E1128" s="161" t="s">
        <v>873</v>
      </c>
      <c r="F1128" s="162" t="n">
        <v>20000</v>
      </c>
      <c r="G1128" s="164" t="str">
        <f aca="false" ca="false" dt2D="false" dtr="false" t="normal">CONCATENATE(C1128, D1128, E1128)</f>
        <v>07010110043010200</v>
      </c>
    </row>
    <row ht="25.5" outlineLevel="0" r="1129">
      <c r="A1129" s="160" t="s">
        <v>874</v>
      </c>
      <c r="B1129" s="161" t="s">
        <v>144</v>
      </c>
      <c r="C1129" s="161" t="s">
        <v>1214</v>
      </c>
      <c r="D1129" s="161" t="s">
        <v>1450</v>
      </c>
      <c r="E1129" s="161" t="s">
        <v>875</v>
      </c>
      <c r="F1129" s="162" t="n">
        <v>20000</v>
      </c>
      <c r="G1129" s="164" t="str">
        <f aca="false" ca="false" dt2D="false" dtr="false" t="normal">CONCATENATE(C1129, D1129, E1129)</f>
        <v>07010110043010240</v>
      </c>
    </row>
    <row outlineLevel="0" r="1130">
      <c r="A1130" s="160" t="s">
        <v>876</v>
      </c>
      <c r="B1130" s="161" t="s">
        <v>144</v>
      </c>
      <c r="C1130" s="161" t="s">
        <v>1214</v>
      </c>
      <c r="D1130" s="161" t="s">
        <v>1450</v>
      </c>
      <c r="E1130" s="161" t="s">
        <v>877</v>
      </c>
      <c r="F1130" s="162" t="n">
        <v>20000</v>
      </c>
      <c r="G1130" s="164" t="str">
        <f aca="false" ca="false" dt2D="false" dtr="false" t="normal">CONCATENATE(C1130, D1130, E1130)</f>
        <v>07010110043010244</v>
      </c>
    </row>
    <row ht="102" outlineLevel="0" r="1131">
      <c r="A1131" s="160" t="s">
        <v>1451</v>
      </c>
      <c r="B1131" s="161" t="s">
        <v>144</v>
      </c>
      <c r="C1131" s="161" t="s">
        <v>1214</v>
      </c>
      <c r="D1131" s="161" t="s">
        <v>1452</v>
      </c>
      <c r="E1131" s="161" t="s">
        <v>851</v>
      </c>
      <c r="F1131" s="162" t="n">
        <v>852905.49</v>
      </c>
      <c r="G1131" s="164" t="str">
        <f aca="false" ca="false" dt2D="false" dtr="false" t="normal">CONCATENATE(C1131, D1131, E1131)</f>
        <v>07010110047010</v>
      </c>
    </row>
    <row ht="51" outlineLevel="0" r="1132">
      <c r="A1132" s="160" t="s">
        <v>862</v>
      </c>
      <c r="B1132" s="161" t="s">
        <v>144</v>
      </c>
      <c r="C1132" s="161" t="s">
        <v>1214</v>
      </c>
      <c r="D1132" s="161" t="s">
        <v>1452</v>
      </c>
      <c r="E1132" s="161" t="s">
        <v>505</v>
      </c>
      <c r="F1132" s="162" t="n">
        <v>852905.49</v>
      </c>
      <c r="G1132" s="164" t="str">
        <f aca="false" ca="false" dt2D="false" dtr="false" t="normal">CONCATENATE(C1132, D1132, E1132)</f>
        <v>07010110047010100</v>
      </c>
    </row>
    <row outlineLevel="0" r="1133">
      <c r="A1133" s="160" t="s">
        <v>981</v>
      </c>
      <c r="B1133" s="161" t="s">
        <v>144</v>
      </c>
      <c r="C1133" s="161" t="s">
        <v>1214</v>
      </c>
      <c r="D1133" s="161" t="s">
        <v>1452</v>
      </c>
      <c r="E1133" s="161" t="s">
        <v>483</v>
      </c>
      <c r="F1133" s="162" t="n">
        <v>852905.49</v>
      </c>
      <c r="G1133" s="164" t="str">
        <f aca="false" ca="false" dt2D="false" dtr="false" t="normal">CONCATENATE(C1133, D1133, E1133)</f>
        <v>07010110047010110</v>
      </c>
    </row>
    <row ht="25.5" outlineLevel="0" r="1134">
      <c r="A1134" s="160" t="s">
        <v>1201</v>
      </c>
      <c r="B1134" s="161" t="s">
        <v>144</v>
      </c>
      <c r="C1134" s="161" t="s">
        <v>1214</v>
      </c>
      <c r="D1134" s="161" t="s">
        <v>1452</v>
      </c>
      <c r="E1134" s="161" t="s">
        <v>1202</v>
      </c>
      <c r="F1134" s="162" t="n">
        <v>852905.49</v>
      </c>
      <c r="G1134" s="164" t="str">
        <f aca="false" ca="false" dt2D="false" dtr="false" t="normal">CONCATENATE(C1134, D1134, E1134)</f>
        <v>07010110047010112</v>
      </c>
    </row>
    <row ht="102" outlineLevel="0" r="1135">
      <c r="A1135" s="160" t="s">
        <v>1453</v>
      </c>
      <c r="B1135" s="161" t="s">
        <v>144</v>
      </c>
      <c r="C1135" s="161" t="s">
        <v>1214</v>
      </c>
      <c r="D1135" s="161" t="s">
        <v>1454</v>
      </c>
      <c r="E1135" s="161" t="s">
        <v>851</v>
      </c>
      <c r="F1135" s="162" t="n">
        <v>49428560.53</v>
      </c>
      <c r="G1135" s="164" t="str">
        <f aca="false" ca="false" dt2D="false" dtr="false" t="normal">CONCATENATE(C1135, D1135, E1135)</f>
        <v>0701011004Г010</v>
      </c>
    </row>
    <row ht="25.5" outlineLevel="0" r="1136">
      <c r="A1136" s="160" t="s">
        <v>872</v>
      </c>
      <c r="B1136" s="161" t="s">
        <v>144</v>
      </c>
      <c r="C1136" s="161" t="s">
        <v>1214</v>
      </c>
      <c r="D1136" s="161" t="s">
        <v>1454</v>
      </c>
      <c r="E1136" s="161" t="s">
        <v>873</v>
      </c>
      <c r="F1136" s="162" t="n">
        <v>49428560.53</v>
      </c>
      <c r="G1136" s="164" t="str">
        <f aca="false" ca="false" dt2D="false" dtr="false" t="normal">CONCATENATE(C1136, D1136, E1136)</f>
        <v>0701011004Г010200</v>
      </c>
    </row>
    <row ht="25.5" outlineLevel="0" r="1137">
      <c r="A1137" s="160" t="s">
        <v>874</v>
      </c>
      <c r="B1137" s="161" t="s">
        <v>144</v>
      </c>
      <c r="C1137" s="161" t="s">
        <v>1214</v>
      </c>
      <c r="D1137" s="161" t="s">
        <v>1454</v>
      </c>
      <c r="E1137" s="161" t="s">
        <v>875</v>
      </c>
      <c r="F1137" s="162" t="n">
        <v>49428560.53</v>
      </c>
      <c r="G1137" s="164" t="str">
        <f aca="false" ca="false" dt2D="false" dtr="false" t="normal">CONCATENATE(C1137, D1137, E1137)</f>
        <v>0701011004Г010240</v>
      </c>
    </row>
    <row outlineLevel="0" r="1138">
      <c r="A1138" s="160" t="s">
        <v>876</v>
      </c>
      <c r="B1138" s="161" t="s">
        <v>144</v>
      </c>
      <c r="C1138" s="161" t="s">
        <v>1214</v>
      </c>
      <c r="D1138" s="161" t="s">
        <v>1454</v>
      </c>
      <c r="E1138" s="161" t="s">
        <v>877</v>
      </c>
      <c r="F1138" s="162" t="n">
        <v>5225242.62</v>
      </c>
      <c r="G1138" s="164" t="str">
        <f aca="false" ca="false" dt2D="false" dtr="false" t="normal">CONCATENATE(C1138, D1138, E1138)</f>
        <v>0701011004Г010244</v>
      </c>
    </row>
    <row outlineLevel="0" r="1139">
      <c r="A1139" s="160" t="s">
        <v>922</v>
      </c>
      <c r="B1139" s="161" t="s">
        <v>144</v>
      </c>
      <c r="C1139" s="161" t="s">
        <v>1214</v>
      </c>
      <c r="D1139" s="161" t="s">
        <v>1454</v>
      </c>
      <c r="E1139" s="161" t="s">
        <v>923</v>
      </c>
      <c r="F1139" s="162" t="n">
        <v>44203317.91</v>
      </c>
      <c r="G1139" s="164" t="str">
        <f aca="false" ca="false" dt2D="false" dtr="false" t="normal">CONCATENATE(C1139, D1139, E1139)</f>
        <v>0701011004Г010247</v>
      </c>
    </row>
    <row ht="114.75" outlineLevel="0" r="1140">
      <c r="A1140" s="160" t="s">
        <v>1455</v>
      </c>
      <c r="B1140" s="161" t="s">
        <v>144</v>
      </c>
      <c r="C1140" s="161" t="s">
        <v>1214</v>
      </c>
      <c r="D1140" s="161" t="s">
        <v>1456</v>
      </c>
      <c r="E1140" s="161" t="s">
        <v>851</v>
      </c>
      <c r="F1140" s="162" t="n">
        <v>1183782.35</v>
      </c>
      <c r="G1140" s="164" t="str">
        <f aca="false" ca="false" dt2D="false" dtr="false" t="normal">CONCATENATE(C1140, D1140, E1140)</f>
        <v>0701011004М010</v>
      </c>
    </row>
    <row ht="25.5" outlineLevel="0" r="1141">
      <c r="A1141" s="160" t="s">
        <v>872</v>
      </c>
      <c r="B1141" s="161" t="s">
        <v>144</v>
      </c>
      <c r="C1141" s="161" t="s">
        <v>1214</v>
      </c>
      <c r="D1141" s="161" t="s">
        <v>1456</v>
      </c>
      <c r="E1141" s="161" t="s">
        <v>873</v>
      </c>
      <c r="F1141" s="162" t="n">
        <v>1183782.35</v>
      </c>
      <c r="G1141" s="164" t="str">
        <f aca="false" ca="false" dt2D="false" dtr="false" t="normal">CONCATENATE(C1141, D1141, E1141)</f>
        <v>0701011004М010200</v>
      </c>
    </row>
    <row ht="25.5" outlineLevel="0" r="1142">
      <c r="A1142" s="160" t="s">
        <v>874</v>
      </c>
      <c r="B1142" s="161" t="s">
        <v>144</v>
      </c>
      <c r="C1142" s="161" t="s">
        <v>1214</v>
      </c>
      <c r="D1142" s="161" t="s">
        <v>1456</v>
      </c>
      <c r="E1142" s="161" t="s">
        <v>875</v>
      </c>
      <c r="F1142" s="162" t="n">
        <v>1183782.35</v>
      </c>
      <c r="G1142" s="164" t="str">
        <f aca="false" ca="false" dt2D="false" dtr="false" t="normal">CONCATENATE(C1142, D1142, E1142)</f>
        <v>0701011004М010240</v>
      </c>
    </row>
    <row outlineLevel="0" r="1143">
      <c r="A1143" s="160" t="s">
        <v>876</v>
      </c>
      <c r="B1143" s="161" t="s">
        <v>144</v>
      </c>
      <c r="C1143" s="161" t="s">
        <v>1214</v>
      </c>
      <c r="D1143" s="161" t="s">
        <v>1456</v>
      </c>
      <c r="E1143" s="161" t="s">
        <v>877</v>
      </c>
      <c r="F1143" s="162" t="n">
        <v>1183782.35</v>
      </c>
      <c r="G1143" s="164" t="str">
        <f aca="false" ca="false" dt2D="false" dtr="false" t="normal">CONCATENATE(C1143, D1143, E1143)</f>
        <v>0701011004М010244</v>
      </c>
    </row>
    <row ht="89.25" outlineLevel="0" r="1144">
      <c r="A1144" s="160" t="s">
        <v>1457</v>
      </c>
      <c r="B1144" s="161" t="s">
        <v>144</v>
      </c>
      <c r="C1144" s="161" t="s">
        <v>1214</v>
      </c>
      <c r="D1144" s="161" t="s">
        <v>1458</v>
      </c>
      <c r="E1144" s="161" t="s">
        <v>851</v>
      </c>
      <c r="F1144" s="162" t="n">
        <v>39992000</v>
      </c>
      <c r="G1144" s="164" t="str">
        <f aca="false" ca="false" dt2D="false" dtr="false" t="normal">CONCATENATE(C1144, D1144, E1144)</f>
        <v>0701011004П010</v>
      </c>
    </row>
    <row ht="25.5" outlineLevel="0" r="1145">
      <c r="A1145" s="160" t="s">
        <v>872</v>
      </c>
      <c r="B1145" s="161" t="s">
        <v>144</v>
      </c>
      <c r="C1145" s="161" t="s">
        <v>1214</v>
      </c>
      <c r="D1145" s="161" t="s">
        <v>1458</v>
      </c>
      <c r="E1145" s="161" t="s">
        <v>873</v>
      </c>
      <c r="F1145" s="162" t="n">
        <v>39992000</v>
      </c>
      <c r="G1145" s="164" t="str">
        <f aca="false" ca="false" dt2D="false" dtr="false" t="normal">CONCATENATE(C1145, D1145, E1145)</f>
        <v>0701011004П010200</v>
      </c>
    </row>
    <row ht="25.5" outlineLevel="0" r="1146">
      <c r="A1146" s="160" t="s">
        <v>874</v>
      </c>
      <c r="B1146" s="161" t="s">
        <v>144</v>
      </c>
      <c r="C1146" s="161" t="s">
        <v>1214</v>
      </c>
      <c r="D1146" s="161" t="s">
        <v>1458</v>
      </c>
      <c r="E1146" s="161" t="s">
        <v>875</v>
      </c>
      <c r="F1146" s="162" t="n">
        <v>39992000</v>
      </c>
      <c r="G1146" s="164" t="str">
        <f aca="false" ca="false" dt2D="false" dtr="false" t="normal">CONCATENATE(C1146, D1146, E1146)</f>
        <v>0701011004П010240</v>
      </c>
    </row>
    <row outlineLevel="0" r="1147">
      <c r="A1147" s="160" t="s">
        <v>876</v>
      </c>
      <c r="B1147" s="161" t="s">
        <v>144</v>
      </c>
      <c r="C1147" s="161" t="s">
        <v>1214</v>
      </c>
      <c r="D1147" s="161" t="s">
        <v>1458</v>
      </c>
      <c r="E1147" s="161" t="s">
        <v>877</v>
      </c>
      <c r="F1147" s="162" t="n">
        <v>39992000</v>
      </c>
      <c r="G1147" s="164" t="str">
        <f aca="false" ca="false" dt2D="false" dtr="false" t="normal">CONCATENATE(C1147, D1147, E1147)</f>
        <v>0701011004П010244</v>
      </c>
    </row>
    <row ht="63.75" outlineLevel="0" r="1148">
      <c r="A1148" s="160" t="s">
        <v>1459</v>
      </c>
      <c r="B1148" s="161" t="s">
        <v>144</v>
      </c>
      <c r="C1148" s="161" t="s">
        <v>1214</v>
      </c>
      <c r="D1148" s="161" t="s">
        <v>1460</v>
      </c>
      <c r="E1148" s="161" t="s">
        <v>851</v>
      </c>
      <c r="F1148" s="162" t="n">
        <v>4158986</v>
      </c>
      <c r="G1148" s="164" t="str">
        <f aca="false" ca="false" dt2D="false" dtr="false" t="normal">CONCATENATE(C1148, D1148, E1148)</f>
        <v>0701011004Ф000</v>
      </c>
    </row>
    <row ht="25.5" outlineLevel="0" r="1149">
      <c r="A1149" s="160" t="s">
        <v>872</v>
      </c>
      <c r="B1149" s="161" t="s">
        <v>144</v>
      </c>
      <c r="C1149" s="161" t="s">
        <v>1214</v>
      </c>
      <c r="D1149" s="161" t="s">
        <v>1460</v>
      </c>
      <c r="E1149" s="161" t="s">
        <v>873</v>
      </c>
      <c r="F1149" s="162" t="n">
        <v>4158986</v>
      </c>
      <c r="G1149" s="164" t="str">
        <f aca="false" ca="false" dt2D="false" dtr="false" t="normal">CONCATENATE(C1149, D1149, E1149)</f>
        <v>0701011004Ф000200</v>
      </c>
    </row>
    <row ht="25.5" outlineLevel="0" r="1150">
      <c r="A1150" s="160" t="s">
        <v>874</v>
      </c>
      <c r="B1150" s="161" t="s">
        <v>144</v>
      </c>
      <c r="C1150" s="161" t="s">
        <v>1214</v>
      </c>
      <c r="D1150" s="161" t="s">
        <v>1460</v>
      </c>
      <c r="E1150" s="161" t="s">
        <v>875</v>
      </c>
      <c r="F1150" s="162" t="n">
        <v>4158986</v>
      </c>
      <c r="G1150" s="164" t="str">
        <f aca="false" ca="false" dt2D="false" dtr="false" t="normal">CONCATENATE(C1150, D1150, E1150)</f>
        <v>0701011004Ф000240</v>
      </c>
    </row>
    <row outlineLevel="0" r="1151">
      <c r="A1151" s="160" t="s">
        <v>876</v>
      </c>
      <c r="B1151" s="161" t="s">
        <v>144</v>
      </c>
      <c r="C1151" s="161" t="s">
        <v>1214</v>
      </c>
      <c r="D1151" s="161" t="s">
        <v>1460</v>
      </c>
      <c r="E1151" s="161" t="s">
        <v>877</v>
      </c>
      <c r="F1151" s="162" t="n">
        <v>4158986</v>
      </c>
      <c r="G1151" s="164" t="str">
        <f aca="false" ca="false" dt2D="false" dtr="false" t="normal">CONCATENATE(C1151, D1151, E1151)</f>
        <v>0701011004Ф000244</v>
      </c>
    </row>
    <row ht="89.25" outlineLevel="0" r="1152">
      <c r="A1152" s="160" t="s">
        <v>1461</v>
      </c>
      <c r="B1152" s="161" t="s">
        <v>144</v>
      </c>
      <c r="C1152" s="161" t="s">
        <v>1214</v>
      </c>
      <c r="D1152" s="161" t="s">
        <v>1462</v>
      </c>
      <c r="E1152" s="161" t="s">
        <v>851</v>
      </c>
      <c r="F1152" s="162" t="n">
        <v>12370065.95</v>
      </c>
      <c r="G1152" s="164" t="str">
        <f aca="false" ca="false" dt2D="false" dtr="false" t="normal">CONCATENATE(C1152, D1152, E1152)</f>
        <v>0701011004Э010</v>
      </c>
    </row>
    <row ht="25.5" outlineLevel="0" r="1153">
      <c r="A1153" s="160" t="s">
        <v>872</v>
      </c>
      <c r="B1153" s="161" t="s">
        <v>144</v>
      </c>
      <c r="C1153" s="161" t="s">
        <v>1214</v>
      </c>
      <c r="D1153" s="161" t="s">
        <v>1462</v>
      </c>
      <c r="E1153" s="161" t="s">
        <v>873</v>
      </c>
      <c r="F1153" s="162" t="n">
        <v>12370065.95</v>
      </c>
      <c r="G1153" s="164" t="str">
        <f aca="false" ca="false" dt2D="false" dtr="false" t="normal">CONCATENATE(C1153, D1153, E1153)</f>
        <v>0701011004Э010200</v>
      </c>
    </row>
    <row ht="25.5" outlineLevel="0" r="1154">
      <c r="A1154" s="160" t="s">
        <v>874</v>
      </c>
      <c r="B1154" s="161" t="s">
        <v>144</v>
      </c>
      <c r="C1154" s="161" t="s">
        <v>1214</v>
      </c>
      <c r="D1154" s="161" t="s">
        <v>1462</v>
      </c>
      <c r="E1154" s="161" t="s">
        <v>875</v>
      </c>
      <c r="F1154" s="162" t="n">
        <v>12370065.95</v>
      </c>
      <c r="G1154" s="164" t="str">
        <f aca="false" ca="false" dt2D="false" dtr="false" t="normal">CONCATENATE(C1154, D1154, E1154)</f>
        <v>0701011004Э010240</v>
      </c>
    </row>
    <row outlineLevel="0" r="1155">
      <c r="A1155" s="160" t="s">
        <v>922</v>
      </c>
      <c r="B1155" s="161" t="s">
        <v>144</v>
      </c>
      <c r="C1155" s="161" t="s">
        <v>1214</v>
      </c>
      <c r="D1155" s="161" t="s">
        <v>1462</v>
      </c>
      <c r="E1155" s="161" t="s">
        <v>923</v>
      </c>
      <c r="F1155" s="162" t="n">
        <v>12370065.95</v>
      </c>
      <c r="G1155" s="164" t="str">
        <f aca="false" ca="false" dt2D="false" dtr="false" t="normal">CONCATENATE(C1155, D1155, E1155)</f>
        <v>0701011004Э010247</v>
      </c>
    </row>
    <row ht="229.5" outlineLevel="0" r="1156">
      <c r="A1156" s="160" t="s">
        <v>1463</v>
      </c>
      <c r="B1156" s="161" t="s">
        <v>144</v>
      </c>
      <c r="C1156" s="161" t="s">
        <v>1214</v>
      </c>
      <c r="D1156" s="161" t="s">
        <v>1464</v>
      </c>
      <c r="E1156" s="161" t="s">
        <v>851</v>
      </c>
      <c r="F1156" s="162" t="n">
        <v>111486870</v>
      </c>
      <c r="G1156" s="164" t="str">
        <f aca="false" ca="false" dt2D="false" dtr="false" t="normal">CONCATENATE(C1156, D1156, E1156)</f>
        <v>07010110074080</v>
      </c>
    </row>
    <row ht="51" outlineLevel="0" r="1157">
      <c r="A1157" s="160" t="s">
        <v>862</v>
      </c>
      <c r="B1157" s="161" t="s">
        <v>144</v>
      </c>
      <c r="C1157" s="161" t="s">
        <v>1214</v>
      </c>
      <c r="D1157" s="161" t="s">
        <v>1464</v>
      </c>
      <c r="E1157" s="161" t="s">
        <v>505</v>
      </c>
      <c r="F1157" s="162" t="n">
        <v>104681703.1</v>
      </c>
      <c r="G1157" s="164" t="str">
        <f aca="false" ca="false" dt2D="false" dtr="false" t="normal">CONCATENATE(C1157, D1157, E1157)</f>
        <v>07010110074080100</v>
      </c>
    </row>
    <row outlineLevel="0" r="1158">
      <c r="A1158" s="160" t="s">
        <v>981</v>
      </c>
      <c r="B1158" s="161" t="s">
        <v>144</v>
      </c>
      <c r="C1158" s="161" t="s">
        <v>1214</v>
      </c>
      <c r="D1158" s="161" t="s">
        <v>1464</v>
      </c>
      <c r="E1158" s="161" t="s">
        <v>483</v>
      </c>
      <c r="F1158" s="162" t="n">
        <v>104681703.1</v>
      </c>
      <c r="G1158" s="164" t="str">
        <f aca="false" ca="false" dt2D="false" dtr="false" t="normal">CONCATENATE(C1158, D1158, E1158)</f>
        <v>07010110074080110</v>
      </c>
    </row>
    <row outlineLevel="0" r="1159">
      <c r="A1159" s="160" t="s">
        <v>982</v>
      </c>
      <c r="B1159" s="161" t="s">
        <v>144</v>
      </c>
      <c r="C1159" s="161" t="s">
        <v>1214</v>
      </c>
      <c r="D1159" s="161" t="s">
        <v>1464</v>
      </c>
      <c r="E1159" s="161" t="s">
        <v>983</v>
      </c>
      <c r="F1159" s="162" t="n">
        <v>79071663.92</v>
      </c>
      <c r="G1159" s="164" t="str">
        <f aca="false" ca="false" dt2D="false" dtr="false" t="normal">CONCATENATE(C1159, D1159, E1159)</f>
        <v>07010110074080111</v>
      </c>
    </row>
    <row ht="25.5" outlineLevel="0" r="1160">
      <c r="A1160" s="160" t="s">
        <v>1201</v>
      </c>
      <c r="B1160" s="161" t="s">
        <v>144</v>
      </c>
      <c r="C1160" s="161" t="s">
        <v>1214</v>
      </c>
      <c r="D1160" s="161" t="s">
        <v>1464</v>
      </c>
      <c r="E1160" s="161" t="s">
        <v>1202</v>
      </c>
      <c r="F1160" s="162" t="n">
        <v>2007407.1</v>
      </c>
      <c r="G1160" s="164" t="str">
        <f aca="false" ca="false" dt2D="false" dtr="false" t="normal">CONCATENATE(C1160, D1160, E1160)</f>
        <v>07010110074080112</v>
      </c>
    </row>
    <row ht="38.25" outlineLevel="0" r="1161">
      <c r="A1161" s="160" t="s">
        <v>984</v>
      </c>
      <c r="B1161" s="161" t="s">
        <v>144</v>
      </c>
      <c r="C1161" s="161" t="s">
        <v>1214</v>
      </c>
      <c r="D1161" s="161" t="s">
        <v>1464</v>
      </c>
      <c r="E1161" s="161" t="s">
        <v>985</v>
      </c>
      <c r="F1161" s="162" t="n">
        <v>23602632.08</v>
      </c>
      <c r="G1161" s="164" t="str">
        <f aca="false" ca="false" dt2D="false" dtr="false" t="normal">CONCATENATE(C1161, D1161, E1161)</f>
        <v>07010110074080119</v>
      </c>
    </row>
    <row ht="25.5" outlineLevel="0" r="1162">
      <c r="A1162" s="160" t="s">
        <v>872</v>
      </c>
      <c r="B1162" s="161" t="s">
        <v>144</v>
      </c>
      <c r="C1162" s="161" t="s">
        <v>1214</v>
      </c>
      <c r="D1162" s="161" t="s">
        <v>1464</v>
      </c>
      <c r="E1162" s="161" t="s">
        <v>873</v>
      </c>
      <c r="F1162" s="162" t="n">
        <v>6805166.9</v>
      </c>
      <c r="G1162" s="164" t="str">
        <f aca="false" ca="false" dt2D="false" dtr="false" t="normal">CONCATENATE(C1162, D1162, E1162)</f>
        <v>07010110074080200</v>
      </c>
    </row>
    <row ht="25.5" outlineLevel="0" r="1163">
      <c r="A1163" s="160" t="s">
        <v>874</v>
      </c>
      <c r="B1163" s="161" t="s">
        <v>144</v>
      </c>
      <c r="C1163" s="161" t="s">
        <v>1214</v>
      </c>
      <c r="D1163" s="161" t="s">
        <v>1464</v>
      </c>
      <c r="E1163" s="161" t="s">
        <v>875</v>
      </c>
      <c r="F1163" s="162" t="n">
        <v>6805166.9</v>
      </c>
      <c r="G1163" s="164" t="str">
        <f aca="false" ca="false" dt2D="false" dtr="false" t="normal">CONCATENATE(C1163, D1163, E1163)</f>
        <v>07010110074080240</v>
      </c>
    </row>
    <row outlineLevel="0" r="1164">
      <c r="A1164" s="160" t="s">
        <v>876</v>
      </c>
      <c r="B1164" s="161" t="s">
        <v>144</v>
      </c>
      <c r="C1164" s="161" t="s">
        <v>1214</v>
      </c>
      <c r="D1164" s="161" t="s">
        <v>1464</v>
      </c>
      <c r="E1164" s="161" t="s">
        <v>877</v>
      </c>
      <c r="F1164" s="162" t="n">
        <v>6805166.9</v>
      </c>
      <c r="G1164" s="164" t="str">
        <f aca="false" ca="false" dt2D="false" dtr="false" t="normal">CONCATENATE(C1164, D1164, E1164)</f>
        <v>07010110074080244</v>
      </c>
    </row>
    <row ht="229.5" outlineLevel="0" r="1165">
      <c r="A1165" s="160" t="s">
        <v>1465</v>
      </c>
      <c r="B1165" s="161" t="s">
        <v>144</v>
      </c>
      <c r="C1165" s="161" t="s">
        <v>1214</v>
      </c>
      <c r="D1165" s="161" t="s">
        <v>1466</v>
      </c>
      <c r="E1165" s="161" t="s">
        <v>851</v>
      </c>
      <c r="F1165" s="162" t="n">
        <v>161960400</v>
      </c>
      <c r="G1165" s="164" t="str">
        <f aca="false" ca="false" dt2D="false" dtr="false" t="normal">CONCATENATE(C1165, D1165, E1165)</f>
        <v>07010110075880</v>
      </c>
    </row>
    <row ht="51" outlineLevel="0" r="1166">
      <c r="A1166" s="160" t="s">
        <v>862</v>
      </c>
      <c r="B1166" s="161" t="s">
        <v>144</v>
      </c>
      <c r="C1166" s="161" t="s">
        <v>1214</v>
      </c>
      <c r="D1166" s="161" t="s">
        <v>1466</v>
      </c>
      <c r="E1166" s="161" t="s">
        <v>505</v>
      </c>
      <c r="F1166" s="162" t="n">
        <v>149779463.56</v>
      </c>
      <c r="G1166" s="164" t="str">
        <f aca="false" ca="false" dt2D="false" dtr="false" t="normal">CONCATENATE(C1166, D1166, E1166)</f>
        <v>07010110075880100</v>
      </c>
    </row>
    <row outlineLevel="0" r="1167">
      <c r="A1167" s="160" t="s">
        <v>981</v>
      </c>
      <c r="B1167" s="161" t="s">
        <v>144</v>
      </c>
      <c r="C1167" s="161" t="s">
        <v>1214</v>
      </c>
      <c r="D1167" s="161" t="s">
        <v>1466</v>
      </c>
      <c r="E1167" s="161" t="s">
        <v>483</v>
      </c>
      <c r="F1167" s="162" t="n">
        <v>149779463.56</v>
      </c>
      <c r="G1167" s="164" t="str">
        <f aca="false" ca="false" dt2D="false" dtr="false" t="normal">CONCATENATE(C1167, D1167, E1167)</f>
        <v>07010110075880110</v>
      </c>
    </row>
    <row outlineLevel="0" r="1168">
      <c r="A1168" s="160" t="s">
        <v>982</v>
      </c>
      <c r="B1168" s="161" t="s">
        <v>144</v>
      </c>
      <c r="C1168" s="161" t="s">
        <v>1214</v>
      </c>
      <c r="D1168" s="161" t="s">
        <v>1466</v>
      </c>
      <c r="E1168" s="161" t="s">
        <v>983</v>
      </c>
      <c r="F1168" s="162" t="n">
        <v>113995752</v>
      </c>
      <c r="G1168" s="164" t="str">
        <f aca="false" ca="false" dt2D="false" dtr="false" t="normal">CONCATENATE(C1168, D1168, E1168)</f>
        <v>07010110075880111</v>
      </c>
    </row>
    <row ht="25.5" outlineLevel="0" r="1169">
      <c r="A1169" s="160" t="s">
        <v>1201</v>
      </c>
      <c r="B1169" s="161" t="s">
        <v>144</v>
      </c>
      <c r="C1169" s="161" t="s">
        <v>1214</v>
      </c>
      <c r="D1169" s="161" t="s">
        <v>1466</v>
      </c>
      <c r="E1169" s="161" t="s">
        <v>1202</v>
      </c>
      <c r="F1169" s="162" t="n">
        <v>1685858.56</v>
      </c>
      <c r="G1169" s="164" t="str">
        <f aca="false" ca="false" dt2D="false" dtr="false" t="normal">CONCATENATE(C1169, D1169, E1169)</f>
        <v>07010110075880112</v>
      </c>
    </row>
    <row ht="38.25" outlineLevel="0" r="1170">
      <c r="A1170" s="160" t="s">
        <v>984</v>
      </c>
      <c r="B1170" s="161" t="s">
        <v>144</v>
      </c>
      <c r="C1170" s="161" t="s">
        <v>1214</v>
      </c>
      <c r="D1170" s="161" t="s">
        <v>1466</v>
      </c>
      <c r="E1170" s="161" t="s">
        <v>985</v>
      </c>
      <c r="F1170" s="162" t="n">
        <v>34097853</v>
      </c>
      <c r="G1170" s="164" t="str">
        <f aca="false" ca="false" dt2D="false" dtr="false" t="normal">CONCATENATE(C1170, D1170, E1170)</f>
        <v>07010110075880119</v>
      </c>
    </row>
    <row outlineLevel="0" r="1171">
      <c r="A1171" s="160" t="s">
        <v>1446</v>
      </c>
      <c r="B1171" s="161" t="s">
        <v>144</v>
      </c>
      <c r="C1171" s="161" t="s">
        <v>1214</v>
      </c>
      <c r="D1171" s="161" t="s">
        <v>1466</v>
      </c>
      <c r="E1171" s="161" t="s">
        <v>1202</v>
      </c>
      <c r="F1171" s="162" t="n">
        <v>25200</v>
      </c>
      <c r="G1171" s="164" t="str">
        <f aca="false" ca="false" dt2D="false" dtr="false" t="normal">CONCATENATE(C1171, D1171, E1171)</f>
        <v>07010110075880112</v>
      </c>
    </row>
    <row ht="25.5" outlineLevel="0" r="1172">
      <c r="A1172" s="160" t="s">
        <v>872</v>
      </c>
      <c r="B1172" s="161" t="s">
        <v>144</v>
      </c>
      <c r="C1172" s="161" t="s">
        <v>1214</v>
      </c>
      <c r="D1172" s="161" t="s">
        <v>1466</v>
      </c>
      <c r="E1172" s="161" t="s">
        <v>873</v>
      </c>
      <c r="F1172" s="162" t="n">
        <v>12155736.44</v>
      </c>
      <c r="G1172" s="164" t="str">
        <f aca="false" ca="false" dt2D="false" dtr="false" t="normal">CONCATENATE(C1172, D1172, E1172)</f>
        <v>07010110075880200</v>
      </c>
    </row>
    <row ht="25.5" outlineLevel="0" r="1173">
      <c r="A1173" s="160" t="s">
        <v>874</v>
      </c>
      <c r="B1173" s="161" t="s">
        <v>144</v>
      </c>
      <c r="C1173" s="161" t="s">
        <v>1214</v>
      </c>
      <c r="D1173" s="161" t="s">
        <v>1466</v>
      </c>
      <c r="E1173" s="161" t="s">
        <v>875</v>
      </c>
      <c r="F1173" s="162" t="n">
        <v>12155736.44</v>
      </c>
      <c r="G1173" s="164" t="str">
        <f aca="false" ca="false" dt2D="false" dtr="false" t="normal">CONCATENATE(C1173, D1173, E1173)</f>
        <v>07010110075880240</v>
      </c>
    </row>
    <row outlineLevel="0" r="1174">
      <c r="A1174" s="160" t="s">
        <v>876</v>
      </c>
      <c r="B1174" s="161" t="s">
        <v>144</v>
      </c>
      <c r="C1174" s="161" t="s">
        <v>1214</v>
      </c>
      <c r="D1174" s="161" t="s">
        <v>1466</v>
      </c>
      <c r="E1174" s="161" t="s">
        <v>877</v>
      </c>
      <c r="F1174" s="162" t="n">
        <v>12155736.44</v>
      </c>
      <c r="G1174" s="164" t="str">
        <f aca="false" ca="false" dt2D="false" dtr="false" t="normal">CONCATENATE(C1174, D1174, E1174)</f>
        <v>07010110075880244</v>
      </c>
    </row>
    <row ht="76.5" outlineLevel="0" r="1175">
      <c r="A1175" s="160" t="s">
        <v>1467</v>
      </c>
      <c r="B1175" s="161" t="s">
        <v>144</v>
      </c>
      <c r="C1175" s="161" t="s">
        <v>1214</v>
      </c>
      <c r="D1175" s="161" t="s">
        <v>1468</v>
      </c>
      <c r="E1175" s="161" t="s">
        <v>851</v>
      </c>
      <c r="F1175" s="162" t="n">
        <v>5000000</v>
      </c>
      <c r="G1175" s="164" t="str">
        <f aca="false" ca="false" dt2D="false" dtr="false" t="normal">CONCATENATE(C1175, D1175, E1175)</f>
        <v>07010110083010</v>
      </c>
    </row>
    <row ht="25.5" outlineLevel="0" r="1176">
      <c r="A1176" s="160" t="s">
        <v>872</v>
      </c>
      <c r="B1176" s="161" t="s">
        <v>144</v>
      </c>
      <c r="C1176" s="161" t="s">
        <v>1214</v>
      </c>
      <c r="D1176" s="161" t="s">
        <v>1468</v>
      </c>
      <c r="E1176" s="161" t="s">
        <v>873</v>
      </c>
      <c r="F1176" s="162" t="n">
        <v>5000000</v>
      </c>
      <c r="G1176" s="164" t="str">
        <f aca="false" ca="false" dt2D="false" dtr="false" t="normal">CONCATENATE(C1176, D1176, E1176)</f>
        <v>07010110083010200</v>
      </c>
    </row>
    <row ht="25.5" outlineLevel="0" r="1177">
      <c r="A1177" s="160" t="s">
        <v>874</v>
      </c>
      <c r="B1177" s="161" t="s">
        <v>144</v>
      </c>
      <c r="C1177" s="161" t="s">
        <v>1214</v>
      </c>
      <c r="D1177" s="161" t="s">
        <v>1468</v>
      </c>
      <c r="E1177" s="161" t="s">
        <v>875</v>
      </c>
      <c r="F1177" s="162" t="n">
        <v>5000000</v>
      </c>
      <c r="G1177" s="164" t="str">
        <f aca="false" ca="false" dt2D="false" dtr="false" t="normal">CONCATENATE(C1177, D1177, E1177)</f>
        <v>07010110083010240</v>
      </c>
    </row>
    <row outlineLevel="0" r="1178">
      <c r="A1178" s="160" t="s">
        <v>876</v>
      </c>
      <c r="B1178" s="161" t="s">
        <v>144</v>
      </c>
      <c r="C1178" s="161" t="s">
        <v>1214</v>
      </c>
      <c r="D1178" s="161" t="s">
        <v>1468</v>
      </c>
      <c r="E1178" s="161" t="s">
        <v>877</v>
      </c>
      <c r="F1178" s="162" t="n">
        <v>5000000</v>
      </c>
      <c r="G1178" s="164" t="str">
        <f aca="false" ca="false" dt2D="false" dtr="false" t="normal">CONCATENATE(C1178, D1178, E1178)</f>
        <v>07010110083010244</v>
      </c>
    </row>
    <row ht="76.5" outlineLevel="0" r="1179">
      <c r="A1179" s="160" t="s">
        <v>1469</v>
      </c>
      <c r="B1179" s="161" t="s">
        <v>144</v>
      </c>
      <c r="C1179" s="161" t="s">
        <v>1214</v>
      </c>
      <c r="D1179" s="161" t="s">
        <v>1470</v>
      </c>
      <c r="E1179" s="161" t="s">
        <v>851</v>
      </c>
      <c r="F1179" s="162" t="n">
        <v>2450579.05</v>
      </c>
      <c r="G1179" s="164" t="str">
        <f aca="false" ca="false" dt2D="false" dtr="false" t="normal">CONCATENATE(C1179, D1179, E1179)</f>
        <v>070101100S8400</v>
      </c>
    </row>
    <row ht="25.5" outlineLevel="0" r="1180">
      <c r="A1180" s="160" t="s">
        <v>872</v>
      </c>
      <c r="B1180" s="161" t="s">
        <v>144</v>
      </c>
      <c r="C1180" s="161" t="s">
        <v>1214</v>
      </c>
      <c r="D1180" s="161" t="s">
        <v>1470</v>
      </c>
      <c r="E1180" s="161" t="s">
        <v>873</v>
      </c>
      <c r="F1180" s="162" t="n">
        <v>2450579.05</v>
      </c>
      <c r="G1180" s="164" t="str">
        <f aca="false" ca="false" dt2D="false" dtr="false" t="normal">CONCATENATE(C1180, D1180, E1180)</f>
        <v>070101100S8400200</v>
      </c>
    </row>
    <row ht="25.5" outlineLevel="0" r="1181">
      <c r="A1181" s="160" t="s">
        <v>874</v>
      </c>
      <c r="B1181" s="161" t="s">
        <v>144</v>
      </c>
      <c r="C1181" s="161" t="s">
        <v>1214</v>
      </c>
      <c r="D1181" s="161" t="s">
        <v>1470</v>
      </c>
      <c r="E1181" s="161" t="s">
        <v>875</v>
      </c>
      <c r="F1181" s="162" t="n">
        <v>2450579.05</v>
      </c>
      <c r="G1181" s="164" t="str">
        <f aca="false" ca="false" dt2D="false" dtr="false" t="normal">CONCATENATE(C1181, D1181, E1181)</f>
        <v>070101100S8400240</v>
      </c>
    </row>
    <row outlineLevel="0" r="1182">
      <c r="A1182" s="160" t="s">
        <v>876</v>
      </c>
      <c r="B1182" s="161" t="s">
        <v>144</v>
      </c>
      <c r="C1182" s="161" t="s">
        <v>1214</v>
      </c>
      <c r="D1182" s="161" t="s">
        <v>1470</v>
      </c>
      <c r="E1182" s="161" t="s">
        <v>877</v>
      </c>
      <c r="F1182" s="162" t="n">
        <v>2450579.05</v>
      </c>
      <c r="G1182" s="164" t="str">
        <f aca="false" ca="false" dt2D="false" dtr="false" t="normal">CONCATENATE(C1182, D1182, E1182)</f>
        <v>070101100S8400244</v>
      </c>
    </row>
    <row outlineLevel="0" r="1183">
      <c r="A1183" s="160" t="s">
        <v>1471</v>
      </c>
      <c r="B1183" s="161" t="s">
        <v>144</v>
      </c>
      <c r="C1183" s="161" t="s">
        <v>1472</v>
      </c>
      <c r="D1183" s="161" t="s">
        <v>851</v>
      </c>
      <c r="E1183" s="161" t="s">
        <v>851</v>
      </c>
      <c r="F1183" s="162" t="n">
        <v>938898155.9</v>
      </c>
      <c r="G1183" s="164" t="str">
        <f aca="false" ca="false" dt2D="false" dtr="false" t="normal">CONCATENATE(C1183, D1183, E1183)</f>
        <v>0702</v>
      </c>
    </row>
    <row ht="25.5" outlineLevel="0" r="1184">
      <c r="A1184" s="160" t="s">
        <v>1137</v>
      </c>
      <c r="B1184" s="161" t="s">
        <v>144</v>
      </c>
      <c r="C1184" s="161" t="s">
        <v>1472</v>
      </c>
      <c r="D1184" s="161" t="s">
        <v>1138</v>
      </c>
      <c r="E1184" s="161" t="s">
        <v>851</v>
      </c>
      <c r="F1184" s="162" t="n">
        <v>936484821.9</v>
      </c>
      <c r="G1184" s="164" t="str">
        <f aca="false" ca="false" dt2D="false" dtr="false" t="normal">CONCATENATE(C1184, D1184, E1184)</f>
        <v>07020100000000</v>
      </c>
    </row>
    <row ht="25.5" outlineLevel="0" r="1185">
      <c r="A1185" s="160" t="s">
        <v>1215</v>
      </c>
      <c r="B1185" s="161" t="s">
        <v>144</v>
      </c>
      <c r="C1185" s="161" t="s">
        <v>1472</v>
      </c>
      <c r="D1185" s="161" t="s">
        <v>1216</v>
      </c>
      <c r="E1185" s="161" t="s">
        <v>851</v>
      </c>
      <c r="F1185" s="162" t="n">
        <v>936484821.9</v>
      </c>
      <c r="G1185" s="164" t="str">
        <f aca="false" ca="false" dt2D="false" dtr="false" t="normal">CONCATENATE(C1185, D1185, E1185)</f>
        <v>07020110000000</v>
      </c>
    </row>
    <row ht="89.25" outlineLevel="0" r="1186">
      <c r="A1186" s="160" t="s">
        <v>1440</v>
      </c>
      <c r="B1186" s="161" t="s">
        <v>144</v>
      </c>
      <c r="C1186" s="161" t="s">
        <v>1472</v>
      </c>
      <c r="D1186" s="161" t="s">
        <v>1441</v>
      </c>
      <c r="E1186" s="161" t="s">
        <v>851</v>
      </c>
      <c r="F1186" s="162" t="n">
        <v>18363191</v>
      </c>
      <c r="G1186" s="164" t="str">
        <f aca="false" ca="false" dt2D="false" dtr="false" t="normal">CONCATENATE(C1186, D1186, E1186)</f>
        <v>07020110010340</v>
      </c>
    </row>
    <row ht="51" outlineLevel="0" r="1187">
      <c r="A1187" s="160" t="s">
        <v>862</v>
      </c>
      <c r="B1187" s="161" t="s">
        <v>144</v>
      </c>
      <c r="C1187" s="161" t="s">
        <v>1472</v>
      </c>
      <c r="D1187" s="161" t="s">
        <v>1441</v>
      </c>
      <c r="E1187" s="161" t="s">
        <v>505</v>
      </c>
      <c r="F1187" s="162" t="n">
        <v>18363191</v>
      </c>
      <c r="G1187" s="164" t="str">
        <f aca="false" ca="false" dt2D="false" dtr="false" t="normal">CONCATENATE(C1187, D1187, E1187)</f>
        <v>07020110010340100</v>
      </c>
    </row>
    <row outlineLevel="0" r="1188">
      <c r="A1188" s="160" t="s">
        <v>981</v>
      </c>
      <c r="B1188" s="161" t="s">
        <v>144</v>
      </c>
      <c r="C1188" s="161" t="s">
        <v>1472</v>
      </c>
      <c r="D1188" s="161" t="s">
        <v>1441</v>
      </c>
      <c r="E1188" s="161" t="s">
        <v>483</v>
      </c>
      <c r="F1188" s="162" t="n">
        <v>18363191</v>
      </c>
      <c r="G1188" s="164" t="str">
        <f aca="false" ca="false" dt2D="false" dtr="false" t="normal">CONCATENATE(C1188, D1188, E1188)</f>
        <v>07020110010340110</v>
      </c>
    </row>
    <row outlineLevel="0" r="1189">
      <c r="A1189" s="160" t="s">
        <v>982</v>
      </c>
      <c r="B1189" s="161" t="s">
        <v>144</v>
      </c>
      <c r="C1189" s="161" t="s">
        <v>1472</v>
      </c>
      <c r="D1189" s="161" t="s">
        <v>1441</v>
      </c>
      <c r="E1189" s="161" t="s">
        <v>983</v>
      </c>
      <c r="F1189" s="162" t="n">
        <v>14101272</v>
      </c>
      <c r="G1189" s="164" t="str">
        <f aca="false" ca="false" dt2D="false" dtr="false" t="normal">CONCATENATE(C1189, D1189, E1189)</f>
        <v>07020110010340111</v>
      </c>
    </row>
    <row ht="38.25" outlineLevel="0" r="1190">
      <c r="A1190" s="160" t="s">
        <v>984</v>
      </c>
      <c r="B1190" s="161" t="s">
        <v>144</v>
      </c>
      <c r="C1190" s="161" t="s">
        <v>1472</v>
      </c>
      <c r="D1190" s="161" t="s">
        <v>1441</v>
      </c>
      <c r="E1190" s="161" t="s">
        <v>985</v>
      </c>
      <c r="F1190" s="162" t="n">
        <v>4261919</v>
      </c>
      <c r="G1190" s="164" t="str">
        <f aca="false" ca="false" dt2D="false" dtr="false" t="normal">CONCATENATE(C1190, D1190, E1190)</f>
        <v>07020110010340119</v>
      </c>
    </row>
    <row ht="114.75" outlineLevel="0" r="1191">
      <c r="A1191" s="160" t="s">
        <v>1473</v>
      </c>
      <c r="B1191" s="161" t="s">
        <v>144</v>
      </c>
      <c r="C1191" s="161" t="s">
        <v>1472</v>
      </c>
      <c r="D1191" s="161" t="s">
        <v>1474</v>
      </c>
      <c r="E1191" s="161" t="s">
        <v>851</v>
      </c>
      <c r="F1191" s="162" t="n">
        <v>27870680</v>
      </c>
      <c r="G1191" s="164" t="str">
        <f aca="false" ca="false" dt2D="false" dtr="false" t="normal">CONCATENATE(C1191, D1191, E1191)</f>
        <v>07020110027241</v>
      </c>
    </row>
    <row ht="51" outlineLevel="0" r="1192">
      <c r="A1192" s="160" t="s">
        <v>862</v>
      </c>
      <c r="B1192" s="161" t="s">
        <v>144</v>
      </c>
      <c r="C1192" s="161" t="s">
        <v>1472</v>
      </c>
      <c r="D1192" s="161" t="s">
        <v>1474</v>
      </c>
      <c r="E1192" s="161" t="s">
        <v>505</v>
      </c>
      <c r="F1192" s="162" t="n">
        <v>27870680</v>
      </c>
      <c r="G1192" s="164" t="str">
        <f aca="false" ca="false" dt2D="false" dtr="false" t="normal">CONCATENATE(C1192, D1192, E1192)</f>
        <v>07020110027241100</v>
      </c>
    </row>
    <row outlineLevel="0" r="1193">
      <c r="A1193" s="160" t="s">
        <v>981</v>
      </c>
      <c r="B1193" s="161" t="s">
        <v>144</v>
      </c>
      <c r="C1193" s="161" t="s">
        <v>1472</v>
      </c>
      <c r="D1193" s="161" t="s">
        <v>1474</v>
      </c>
      <c r="E1193" s="161" t="s">
        <v>483</v>
      </c>
      <c r="F1193" s="162" t="n">
        <v>27870680</v>
      </c>
      <c r="G1193" s="164" t="str">
        <f aca="false" ca="false" dt2D="false" dtr="false" t="normal">CONCATENATE(C1193, D1193, E1193)</f>
        <v>07020110027241110</v>
      </c>
    </row>
    <row outlineLevel="0" r="1194">
      <c r="A1194" s="160" t="s">
        <v>982</v>
      </c>
      <c r="B1194" s="161" t="s">
        <v>144</v>
      </c>
      <c r="C1194" s="161" t="s">
        <v>1472</v>
      </c>
      <c r="D1194" s="161" t="s">
        <v>1474</v>
      </c>
      <c r="E1194" s="161" t="s">
        <v>983</v>
      </c>
      <c r="F1194" s="162" t="n">
        <v>21405980</v>
      </c>
      <c r="G1194" s="164" t="str">
        <f aca="false" ca="false" dt2D="false" dtr="false" t="normal">CONCATENATE(C1194, D1194, E1194)</f>
        <v>07020110027241111</v>
      </c>
    </row>
    <row ht="38.25" outlineLevel="0" r="1195">
      <c r="A1195" s="160" t="s">
        <v>984</v>
      </c>
      <c r="B1195" s="161" t="s">
        <v>144</v>
      </c>
      <c r="C1195" s="161" t="s">
        <v>1472</v>
      </c>
      <c r="D1195" s="161" t="s">
        <v>1474</v>
      </c>
      <c r="E1195" s="161" t="s">
        <v>985</v>
      </c>
      <c r="F1195" s="162" t="n">
        <v>6464700</v>
      </c>
      <c r="G1195" s="164" t="str">
        <f aca="false" ca="false" dt2D="false" dtr="false" t="normal">CONCATENATE(C1195, D1195, E1195)</f>
        <v>07020110027241119</v>
      </c>
    </row>
    <row ht="89.25" outlineLevel="0" r="1196">
      <c r="A1196" s="160" t="s">
        <v>1442</v>
      </c>
      <c r="B1196" s="161" t="s">
        <v>144</v>
      </c>
      <c r="C1196" s="161" t="s">
        <v>1472</v>
      </c>
      <c r="D1196" s="161" t="s">
        <v>1443</v>
      </c>
      <c r="E1196" s="161" t="s">
        <v>851</v>
      </c>
      <c r="F1196" s="162" t="n">
        <v>6917185</v>
      </c>
      <c r="G1196" s="164" t="str">
        <f aca="false" ca="false" dt2D="false" dtr="false" t="normal">CONCATENATE(C1196, D1196, E1196)</f>
        <v>07020110027242</v>
      </c>
    </row>
    <row ht="51" outlineLevel="0" r="1197">
      <c r="A1197" s="160" t="s">
        <v>862</v>
      </c>
      <c r="B1197" s="161" t="s">
        <v>144</v>
      </c>
      <c r="C1197" s="161" t="s">
        <v>1472</v>
      </c>
      <c r="D1197" s="161" t="s">
        <v>1443</v>
      </c>
      <c r="E1197" s="161" t="s">
        <v>505</v>
      </c>
      <c r="F1197" s="162" t="n">
        <v>6917185</v>
      </c>
      <c r="G1197" s="164" t="str">
        <f aca="false" ca="false" dt2D="false" dtr="false" t="normal">CONCATENATE(C1197, D1197, E1197)</f>
        <v>07020110027242100</v>
      </c>
    </row>
    <row outlineLevel="0" r="1198">
      <c r="A1198" s="160" t="s">
        <v>981</v>
      </c>
      <c r="B1198" s="161" t="s">
        <v>144</v>
      </c>
      <c r="C1198" s="161" t="s">
        <v>1472</v>
      </c>
      <c r="D1198" s="161" t="s">
        <v>1443</v>
      </c>
      <c r="E1198" s="161" t="s">
        <v>483</v>
      </c>
      <c r="F1198" s="162" t="n">
        <v>6917185</v>
      </c>
      <c r="G1198" s="164" t="str">
        <f aca="false" ca="false" dt2D="false" dtr="false" t="normal">CONCATENATE(C1198, D1198, E1198)</f>
        <v>07020110027242110</v>
      </c>
    </row>
    <row outlineLevel="0" r="1199">
      <c r="A1199" s="160" t="s">
        <v>982</v>
      </c>
      <c r="B1199" s="161" t="s">
        <v>144</v>
      </c>
      <c r="C1199" s="161" t="s">
        <v>1472</v>
      </c>
      <c r="D1199" s="161" t="s">
        <v>1443</v>
      </c>
      <c r="E1199" s="161" t="s">
        <v>983</v>
      </c>
      <c r="F1199" s="162" t="n">
        <v>5568250</v>
      </c>
      <c r="G1199" s="164" t="str">
        <f aca="false" ca="false" dt2D="false" dtr="false" t="normal">CONCATENATE(C1199, D1199, E1199)</f>
        <v>07020110027242111</v>
      </c>
    </row>
    <row ht="38.25" outlineLevel="0" r="1200">
      <c r="A1200" s="160" t="s">
        <v>984</v>
      </c>
      <c r="B1200" s="161" t="s">
        <v>144</v>
      </c>
      <c r="C1200" s="161" t="s">
        <v>1472</v>
      </c>
      <c r="D1200" s="161" t="s">
        <v>1443</v>
      </c>
      <c r="E1200" s="161" t="s">
        <v>985</v>
      </c>
      <c r="F1200" s="162" t="n">
        <v>1348935</v>
      </c>
      <c r="G1200" s="164" t="str">
        <f aca="false" ca="false" dt2D="false" dtr="false" t="normal">CONCATENATE(C1200, D1200, E1200)</f>
        <v>07020110027242119</v>
      </c>
    </row>
    <row ht="102" outlineLevel="0" r="1201">
      <c r="A1201" s="160" t="s">
        <v>1475</v>
      </c>
      <c r="B1201" s="161" t="s">
        <v>144</v>
      </c>
      <c r="C1201" s="161" t="s">
        <v>1472</v>
      </c>
      <c r="D1201" s="161" t="s">
        <v>1476</v>
      </c>
      <c r="E1201" s="161" t="s">
        <v>851</v>
      </c>
      <c r="F1201" s="162" t="n">
        <v>85557530.46</v>
      </c>
      <c r="G1201" s="164" t="str">
        <f aca="false" ca="false" dt2D="false" dtr="false" t="normal">CONCATENATE(C1201, D1201, E1201)</f>
        <v>07020110040020</v>
      </c>
    </row>
    <row ht="51" outlineLevel="0" r="1202">
      <c r="A1202" s="160" t="s">
        <v>862</v>
      </c>
      <c r="B1202" s="161" t="s">
        <v>144</v>
      </c>
      <c r="C1202" s="161" t="s">
        <v>1472</v>
      </c>
      <c r="D1202" s="161" t="s">
        <v>1476</v>
      </c>
      <c r="E1202" s="161" t="s">
        <v>505</v>
      </c>
      <c r="F1202" s="162" t="n">
        <v>41164439.27</v>
      </c>
      <c r="G1202" s="164" t="str">
        <f aca="false" ca="false" dt2D="false" dtr="false" t="normal">CONCATENATE(C1202, D1202, E1202)</f>
        <v>07020110040020100</v>
      </c>
    </row>
    <row outlineLevel="0" r="1203">
      <c r="A1203" s="160" t="s">
        <v>981</v>
      </c>
      <c r="B1203" s="161" t="s">
        <v>144</v>
      </c>
      <c r="C1203" s="161" t="s">
        <v>1472</v>
      </c>
      <c r="D1203" s="161" t="s">
        <v>1476</v>
      </c>
      <c r="E1203" s="161" t="s">
        <v>483</v>
      </c>
      <c r="F1203" s="162" t="n">
        <v>41164439.27</v>
      </c>
      <c r="G1203" s="164" t="str">
        <f aca="false" ca="false" dt2D="false" dtr="false" t="normal">CONCATENATE(C1203, D1203, E1203)</f>
        <v>07020110040020110</v>
      </c>
    </row>
    <row outlineLevel="0" r="1204">
      <c r="A1204" s="160" t="s">
        <v>982</v>
      </c>
      <c r="B1204" s="161" t="s">
        <v>144</v>
      </c>
      <c r="C1204" s="161" t="s">
        <v>1472</v>
      </c>
      <c r="D1204" s="161" t="s">
        <v>1476</v>
      </c>
      <c r="E1204" s="161" t="s">
        <v>983</v>
      </c>
      <c r="F1204" s="162" t="n">
        <v>31507470.59</v>
      </c>
      <c r="G1204" s="164" t="str">
        <f aca="false" ca="false" dt2D="false" dtr="false" t="normal">CONCATENATE(C1204, D1204, E1204)</f>
        <v>07020110040020111</v>
      </c>
    </row>
    <row ht="25.5" outlineLevel="0" r="1205">
      <c r="A1205" s="160" t="s">
        <v>1201</v>
      </c>
      <c r="B1205" s="161" t="s">
        <v>144</v>
      </c>
      <c r="C1205" s="161" t="s">
        <v>1472</v>
      </c>
      <c r="D1205" s="161" t="s">
        <v>1476</v>
      </c>
      <c r="E1205" s="161" t="s">
        <v>1202</v>
      </c>
      <c r="F1205" s="162" t="n">
        <v>98554</v>
      </c>
      <c r="G1205" s="164" t="str">
        <f aca="false" ca="false" dt2D="false" dtr="false" t="normal">CONCATENATE(C1205, D1205, E1205)</f>
        <v>07020110040020112</v>
      </c>
    </row>
    <row ht="38.25" outlineLevel="0" r="1206">
      <c r="A1206" s="160" t="s">
        <v>984</v>
      </c>
      <c r="B1206" s="161" t="s">
        <v>144</v>
      </c>
      <c r="C1206" s="161" t="s">
        <v>1472</v>
      </c>
      <c r="D1206" s="161" t="s">
        <v>1476</v>
      </c>
      <c r="E1206" s="161" t="s">
        <v>985</v>
      </c>
      <c r="F1206" s="162" t="n">
        <v>9558414.68</v>
      </c>
      <c r="G1206" s="164" t="str">
        <f aca="false" ca="false" dt2D="false" dtr="false" t="normal">CONCATENATE(C1206, D1206, E1206)</f>
        <v>07020110040020119</v>
      </c>
    </row>
    <row outlineLevel="0" r="1207">
      <c r="A1207" s="160" t="s">
        <v>1446</v>
      </c>
      <c r="B1207" s="161" t="s">
        <v>144</v>
      </c>
      <c r="C1207" s="161" t="s">
        <v>1472</v>
      </c>
      <c r="D1207" s="161" t="s">
        <v>1476</v>
      </c>
      <c r="E1207" s="161" t="s">
        <v>1202</v>
      </c>
      <c r="F1207" s="162" t="n">
        <v>38902.5</v>
      </c>
      <c r="G1207" s="164" t="str">
        <f aca="false" ca="false" dt2D="false" dtr="false" t="normal">CONCATENATE(C1207, D1207, E1207)</f>
        <v>07020110040020112</v>
      </c>
    </row>
    <row ht="25.5" outlineLevel="0" r="1208">
      <c r="A1208" s="160" t="s">
        <v>872</v>
      </c>
      <c r="B1208" s="161" t="s">
        <v>144</v>
      </c>
      <c r="C1208" s="161" t="s">
        <v>1472</v>
      </c>
      <c r="D1208" s="161" t="s">
        <v>1476</v>
      </c>
      <c r="E1208" s="161" t="s">
        <v>873</v>
      </c>
      <c r="F1208" s="162" t="n">
        <v>43886122.11</v>
      </c>
      <c r="G1208" s="164" t="str">
        <f aca="false" ca="false" dt2D="false" dtr="false" t="normal">CONCATENATE(C1208, D1208, E1208)</f>
        <v>07020110040020200</v>
      </c>
    </row>
    <row ht="25.5" outlineLevel="0" r="1209">
      <c r="A1209" s="160" t="s">
        <v>874</v>
      </c>
      <c r="B1209" s="161" t="s">
        <v>144</v>
      </c>
      <c r="C1209" s="161" t="s">
        <v>1472</v>
      </c>
      <c r="D1209" s="161" t="s">
        <v>1476</v>
      </c>
      <c r="E1209" s="161" t="s">
        <v>875</v>
      </c>
      <c r="F1209" s="162" t="n">
        <v>43886122.11</v>
      </c>
      <c r="G1209" s="164" t="str">
        <f aca="false" ca="false" dt2D="false" dtr="false" t="normal">CONCATENATE(C1209, D1209, E1209)</f>
        <v>07020110040020240</v>
      </c>
    </row>
    <row outlineLevel="0" r="1210">
      <c r="A1210" s="160" t="s">
        <v>876</v>
      </c>
      <c r="B1210" s="161" t="s">
        <v>144</v>
      </c>
      <c r="C1210" s="161" t="s">
        <v>1472</v>
      </c>
      <c r="D1210" s="161" t="s">
        <v>1476</v>
      </c>
      <c r="E1210" s="161" t="s">
        <v>877</v>
      </c>
      <c r="F1210" s="162" t="n">
        <v>43886122.11</v>
      </c>
      <c r="G1210" s="164" t="str">
        <f aca="false" ca="false" dt2D="false" dtr="false" t="normal">CONCATENATE(C1210, D1210, E1210)</f>
        <v>07020110040020244</v>
      </c>
    </row>
    <row customHeight="true" ht="21.75" outlineLevel="0" r="1211">
      <c r="A1211" s="160" t="s">
        <v>910</v>
      </c>
      <c r="B1211" s="161" t="s">
        <v>144</v>
      </c>
      <c r="C1211" s="161" t="s">
        <v>1472</v>
      </c>
      <c r="D1211" s="161" t="s">
        <v>1476</v>
      </c>
      <c r="E1211" s="161" t="s">
        <v>911</v>
      </c>
      <c r="F1211" s="162" t="n">
        <v>468066.58</v>
      </c>
      <c r="G1211" s="164" t="str">
        <f aca="false" ca="false" dt2D="false" dtr="false" t="normal">CONCATENATE(C1211, D1211, E1211)</f>
        <v>07020110040020800</v>
      </c>
    </row>
    <row customHeight="true" ht="33.75" outlineLevel="0" r="1212">
      <c r="A1212" s="160" t="s">
        <v>942</v>
      </c>
      <c r="B1212" s="161" t="s">
        <v>144</v>
      </c>
      <c r="C1212" s="161" t="s">
        <v>1472</v>
      </c>
      <c r="D1212" s="161" t="s">
        <v>1476</v>
      </c>
      <c r="E1212" s="161" t="s">
        <v>93</v>
      </c>
      <c r="F1212" s="162" t="n">
        <v>55233.23</v>
      </c>
      <c r="G1212" s="164" t="str">
        <f aca="false" ca="false" dt2D="false" dtr="false" t="normal">CONCATENATE(C1212, D1212, E1212)</f>
        <v>07020110040020830</v>
      </c>
    </row>
    <row ht="25.5" outlineLevel="0" r="1213">
      <c r="A1213" s="160" t="s">
        <v>943</v>
      </c>
      <c r="B1213" s="161" t="s">
        <v>144</v>
      </c>
      <c r="C1213" s="161" t="s">
        <v>1472</v>
      </c>
      <c r="D1213" s="161" t="s">
        <v>1476</v>
      </c>
      <c r="E1213" s="161" t="s">
        <v>944</v>
      </c>
      <c r="F1213" s="162" t="n">
        <v>55233.23</v>
      </c>
      <c r="G1213" s="164" t="str">
        <f aca="false" ca="false" dt2D="false" dtr="false" t="normal">CONCATENATE(C1213, D1213, E1213)</f>
        <v>07020110040020831</v>
      </c>
    </row>
    <row outlineLevel="0" r="1214">
      <c r="A1214" s="160" t="s">
        <v>912</v>
      </c>
      <c r="B1214" s="161" t="s">
        <v>144</v>
      </c>
      <c r="C1214" s="161" t="s">
        <v>1472</v>
      </c>
      <c r="D1214" s="161" t="s">
        <v>1476</v>
      </c>
      <c r="E1214" s="161" t="s">
        <v>913</v>
      </c>
      <c r="F1214" s="162" t="n">
        <v>412833.35</v>
      </c>
      <c r="G1214" s="164" t="str">
        <f aca="false" ca="false" dt2D="false" dtr="false" t="normal">CONCATENATE(C1214, D1214, E1214)</f>
        <v>07020110040020850</v>
      </c>
    </row>
    <row outlineLevel="0" r="1215">
      <c r="A1215" s="160" t="s">
        <v>1205</v>
      </c>
      <c r="B1215" s="161" t="s">
        <v>144</v>
      </c>
      <c r="C1215" s="161" t="s">
        <v>1472</v>
      </c>
      <c r="D1215" s="161" t="s">
        <v>1476</v>
      </c>
      <c r="E1215" s="161" t="s">
        <v>1206</v>
      </c>
      <c r="F1215" s="162" t="n">
        <v>6500</v>
      </c>
      <c r="G1215" s="164" t="str">
        <f aca="false" ca="false" dt2D="false" dtr="false" t="normal">CONCATENATE(C1215, D1215, E1215)</f>
        <v>07020110040020852</v>
      </c>
    </row>
    <row outlineLevel="0" r="1216">
      <c r="A1216" s="160" t="s">
        <v>914</v>
      </c>
      <c r="B1216" s="161" t="s">
        <v>144</v>
      </c>
      <c r="C1216" s="161" t="s">
        <v>1472</v>
      </c>
      <c r="D1216" s="161" t="s">
        <v>1476</v>
      </c>
      <c r="E1216" s="161" t="s">
        <v>915</v>
      </c>
      <c r="F1216" s="162" t="n">
        <v>406333.35</v>
      </c>
      <c r="G1216" s="164" t="str">
        <f aca="false" ca="false" dt2D="false" dtr="false" t="normal">CONCATENATE(C1216, D1216, E1216)</f>
        <v>07020110040020853</v>
      </c>
    </row>
    <row ht="140.25" outlineLevel="0" r="1217">
      <c r="A1217" s="160" t="s">
        <v>1477</v>
      </c>
      <c r="B1217" s="161" t="s">
        <v>144</v>
      </c>
      <c r="C1217" s="161" t="s">
        <v>1472</v>
      </c>
      <c r="D1217" s="161" t="s">
        <v>1478</v>
      </c>
      <c r="E1217" s="161" t="s">
        <v>851</v>
      </c>
      <c r="F1217" s="162" t="n">
        <v>63919120.37</v>
      </c>
      <c r="G1217" s="164" t="str">
        <f aca="false" ca="false" dt2D="false" dtr="false" t="normal">CONCATENATE(C1217, D1217, E1217)</f>
        <v>07020110041020</v>
      </c>
    </row>
    <row ht="51" outlineLevel="0" r="1218">
      <c r="A1218" s="160" t="s">
        <v>862</v>
      </c>
      <c r="B1218" s="161" t="s">
        <v>144</v>
      </c>
      <c r="C1218" s="161" t="s">
        <v>1472</v>
      </c>
      <c r="D1218" s="161" t="s">
        <v>1478</v>
      </c>
      <c r="E1218" s="161" t="s">
        <v>505</v>
      </c>
      <c r="F1218" s="162" t="n">
        <v>63919120.37</v>
      </c>
      <c r="G1218" s="164" t="str">
        <f aca="false" ca="false" dt2D="false" dtr="false" t="normal">CONCATENATE(C1218, D1218, E1218)</f>
        <v>07020110041020100</v>
      </c>
    </row>
    <row outlineLevel="0" r="1219">
      <c r="A1219" s="160" t="s">
        <v>981</v>
      </c>
      <c r="B1219" s="161" t="s">
        <v>144</v>
      </c>
      <c r="C1219" s="161" t="s">
        <v>1472</v>
      </c>
      <c r="D1219" s="161" t="s">
        <v>1478</v>
      </c>
      <c r="E1219" s="161" t="s">
        <v>483</v>
      </c>
      <c r="F1219" s="162" t="n">
        <v>63919120.37</v>
      </c>
      <c r="G1219" s="164" t="str">
        <f aca="false" ca="false" dt2D="false" dtr="false" t="normal">CONCATENATE(C1219, D1219, E1219)</f>
        <v>07020110041020110</v>
      </c>
    </row>
    <row outlineLevel="0" r="1220">
      <c r="A1220" s="160" t="s">
        <v>982</v>
      </c>
      <c r="B1220" s="161" t="s">
        <v>144</v>
      </c>
      <c r="C1220" s="161" t="s">
        <v>1472</v>
      </c>
      <c r="D1220" s="161" t="s">
        <v>1478</v>
      </c>
      <c r="E1220" s="161" t="s">
        <v>983</v>
      </c>
      <c r="F1220" s="162" t="n">
        <v>49116806.35</v>
      </c>
      <c r="G1220" s="164" t="str">
        <f aca="false" ca="false" dt2D="false" dtr="false" t="normal">CONCATENATE(C1220, D1220, E1220)</f>
        <v>07020110041020111</v>
      </c>
    </row>
    <row ht="38.25" outlineLevel="0" r="1221">
      <c r="A1221" s="160" t="s">
        <v>984</v>
      </c>
      <c r="B1221" s="161" t="s">
        <v>144</v>
      </c>
      <c r="C1221" s="161" t="s">
        <v>1472</v>
      </c>
      <c r="D1221" s="161" t="s">
        <v>1478</v>
      </c>
      <c r="E1221" s="161" t="s">
        <v>985</v>
      </c>
      <c r="F1221" s="162" t="n">
        <v>14802314.02</v>
      </c>
      <c r="G1221" s="164" t="str">
        <f aca="false" ca="false" dt2D="false" dtr="false" t="normal">CONCATENATE(C1221, D1221, E1221)</f>
        <v>07020110041020119</v>
      </c>
    </row>
    <row ht="127.5" outlineLevel="0" r="1222">
      <c r="A1222" s="160" t="s">
        <v>1479</v>
      </c>
      <c r="B1222" s="161" t="s">
        <v>144</v>
      </c>
      <c r="C1222" s="161" t="s">
        <v>1472</v>
      </c>
      <c r="D1222" s="161" t="s">
        <v>1480</v>
      </c>
      <c r="E1222" s="161" t="s">
        <v>851</v>
      </c>
      <c r="F1222" s="162" t="n">
        <v>5935756</v>
      </c>
      <c r="G1222" s="164" t="str">
        <f aca="false" ca="false" dt2D="false" dtr="false" t="normal">CONCATENATE(C1222, D1222, E1222)</f>
        <v>07020110043020</v>
      </c>
    </row>
    <row ht="51" outlineLevel="0" r="1223">
      <c r="A1223" s="160" t="s">
        <v>862</v>
      </c>
      <c r="B1223" s="161" t="s">
        <v>144</v>
      </c>
      <c r="C1223" s="161" t="s">
        <v>1472</v>
      </c>
      <c r="D1223" s="161" t="s">
        <v>1480</v>
      </c>
      <c r="E1223" s="161" t="s">
        <v>505</v>
      </c>
      <c r="F1223" s="162" t="n">
        <v>1311185.66</v>
      </c>
      <c r="G1223" s="164" t="str">
        <f aca="false" ca="false" dt2D="false" dtr="false" t="normal">CONCATENATE(C1223, D1223, E1223)</f>
        <v>07020110043020100</v>
      </c>
    </row>
    <row outlineLevel="0" r="1224">
      <c r="A1224" s="160" t="s">
        <v>981</v>
      </c>
      <c r="B1224" s="161" t="s">
        <v>144</v>
      </c>
      <c r="C1224" s="161" t="s">
        <v>1472</v>
      </c>
      <c r="D1224" s="161" t="s">
        <v>1480</v>
      </c>
      <c r="E1224" s="161" t="s">
        <v>483</v>
      </c>
      <c r="F1224" s="162" t="n">
        <v>1311185.66</v>
      </c>
      <c r="G1224" s="164" t="str">
        <f aca="false" ca="false" dt2D="false" dtr="false" t="normal">CONCATENATE(C1224, D1224, E1224)</f>
        <v>07020110043020110</v>
      </c>
    </row>
    <row outlineLevel="0" r="1225">
      <c r="A1225" s="160" t="s">
        <v>982</v>
      </c>
      <c r="B1225" s="161" t="s">
        <v>144</v>
      </c>
      <c r="C1225" s="161" t="s">
        <v>1472</v>
      </c>
      <c r="D1225" s="161" t="s">
        <v>1480</v>
      </c>
      <c r="E1225" s="161" t="s">
        <v>983</v>
      </c>
      <c r="F1225" s="162" t="n">
        <v>408000</v>
      </c>
      <c r="G1225" s="164" t="str">
        <f aca="false" ca="false" dt2D="false" dtr="false" t="normal">CONCATENATE(C1225, D1225, E1225)</f>
        <v>07020110043020111</v>
      </c>
    </row>
    <row ht="25.5" outlineLevel="0" r="1226">
      <c r="A1226" s="160" t="s">
        <v>1201</v>
      </c>
      <c r="B1226" s="161" t="s">
        <v>144</v>
      </c>
      <c r="C1226" s="161" t="s">
        <v>1472</v>
      </c>
      <c r="D1226" s="161" t="s">
        <v>1480</v>
      </c>
      <c r="E1226" s="161" t="s">
        <v>1202</v>
      </c>
      <c r="F1226" s="162" t="n">
        <v>420000</v>
      </c>
      <c r="G1226" s="164" t="str">
        <f aca="false" ca="false" dt2D="false" dtr="false" t="normal">CONCATENATE(C1226, D1226, E1226)</f>
        <v>07020110043020112</v>
      </c>
    </row>
    <row outlineLevel="0" r="1227">
      <c r="A1227" s="160" t="s">
        <v>1481</v>
      </c>
      <c r="B1227" s="161" t="s">
        <v>144</v>
      </c>
      <c r="C1227" s="161" t="s">
        <v>1472</v>
      </c>
      <c r="D1227" s="161" t="s">
        <v>1480</v>
      </c>
      <c r="E1227" s="161" t="s">
        <v>1482</v>
      </c>
      <c r="F1227" s="162" t="n">
        <v>360000</v>
      </c>
      <c r="G1227" s="164" t="str">
        <f aca="false" ca="false" dt2D="false" dtr="false" t="normal">CONCATENATE(C1227, D1227, E1227)</f>
        <v>07020110043020113</v>
      </c>
    </row>
    <row ht="38.25" outlineLevel="0" r="1228">
      <c r="A1228" s="160" t="s">
        <v>984</v>
      </c>
      <c r="B1228" s="161" t="s">
        <v>144</v>
      </c>
      <c r="C1228" s="161" t="s">
        <v>1472</v>
      </c>
      <c r="D1228" s="161" t="s">
        <v>1480</v>
      </c>
      <c r="E1228" s="161" t="s">
        <v>985</v>
      </c>
      <c r="F1228" s="162" t="n">
        <v>123185.66</v>
      </c>
      <c r="G1228" s="164" t="str">
        <f aca="false" ca="false" dt2D="false" dtr="false" t="normal">CONCATENATE(C1228, D1228, E1228)</f>
        <v>07020110043020119</v>
      </c>
    </row>
    <row ht="25.5" outlineLevel="0" r="1229">
      <c r="A1229" s="160" t="s">
        <v>872</v>
      </c>
      <c r="B1229" s="161" t="s">
        <v>144</v>
      </c>
      <c r="C1229" s="161" t="s">
        <v>1472</v>
      </c>
      <c r="D1229" s="161" t="s">
        <v>1480</v>
      </c>
      <c r="E1229" s="161" t="s">
        <v>873</v>
      </c>
      <c r="F1229" s="162" t="n">
        <v>4624570.34</v>
      </c>
      <c r="G1229" s="164" t="str">
        <f aca="false" ca="false" dt2D="false" dtr="false" t="normal">CONCATENATE(C1229, D1229, E1229)</f>
        <v>07020110043020200</v>
      </c>
    </row>
    <row ht="25.5" outlineLevel="0" r="1230">
      <c r="A1230" s="160" t="s">
        <v>874</v>
      </c>
      <c r="B1230" s="161" t="s">
        <v>144</v>
      </c>
      <c r="C1230" s="161" t="s">
        <v>1472</v>
      </c>
      <c r="D1230" s="161" t="s">
        <v>1480</v>
      </c>
      <c r="E1230" s="161" t="s">
        <v>875</v>
      </c>
      <c r="F1230" s="162" t="n">
        <v>4624570.34</v>
      </c>
      <c r="G1230" s="164" t="str">
        <f aca="false" ca="false" dt2D="false" dtr="false" t="normal">CONCATENATE(C1230, D1230, E1230)</f>
        <v>07020110043020240</v>
      </c>
    </row>
    <row outlineLevel="0" r="1231">
      <c r="A1231" s="160" t="s">
        <v>876</v>
      </c>
      <c r="B1231" s="161" t="s">
        <v>144</v>
      </c>
      <c r="C1231" s="161" t="s">
        <v>1472</v>
      </c>
      <c r="D1231" s="161" t="s">
        <v>1480</v>
      </c>
      <c r="E1231" s="161" t="s">
        <v>877</v>
      </c>
      <c r="F1231" s="162" t="n">
        <v>4624570.34</v>
      </c>
      <c r="G1231" s="164" t="str">
        <f aca="false" ca="false" dt2D="false" dtr="false" t="normal">CONCATENATE(C1231, D1231, E1231)</f>
        <v>07020110043020244</v>
      </c>
    </row>
    <row ht="102" outlineLevel="0" r="1232">
      <c r="A1232" s="160" t="s">
        <v>1483</v>
      </c>
      <c r="B1232" s="161" t="s">
        <v>144</v>
      </c>
      <c r="C1232" s="161" t="s">
        <v>1472</v>
      </c>
      <c r="D1232" s="161" t="s">
        <v>1484</v>
      </c>
      <c r="E1232" s="161" t="s">
        <v>851</v>
      </c>
      <c r="F1232" s="162" t="n">
        <v>720056.04</v>
      </c>
      <c r="G1232" s="164" t="str">
        <f aca="false" ca="false" dt2D="false" dtr="false" t="normal">CONCATENATE(C1232, D1232, E1232)</f>
        <v>07020110047020</v>
      </c>
    </row>
    <row ht="51" outlineLevel="0" r="1233">
      <c r="A1233" s="160" t="s">
        <v>862</v>
      </c>
      <c r="B1233" s="161" t="s">
        <v>144</v>
      </c>
      <c r="C1233" s="161" t="s">
        <v>1472</v>
      </c>
      <c r="D1233" s="161" t="s">
        <v>1484</v>
      </c>
      <c r="E1233" s="161" t="s">
        <v>505</v>
      </c>
      <c r="F1233" s="162" t="n">
        <v>720056.04</v>
      </c>
      <c r="G1233" s="164" t="str">
        <f aca="false" ca="false" dt2D="false" dtr="false" t="normal">CONCATENATE(C1233, D1233, E1233)</f>
        <v>07020110047020100</v>
      </c>
    </row>
    <row outlineLevel="0" r="1234">
      <c r="A1234" s="160" t="s">
        <v>981</v>
      </c>
      <c r="B1234" s="161" t="s">
        <v>144</v>
      </c>
      <c r="C1234" s="161" t="s">
        <v>1472</v>
      </c>
      <c r="D1234" s="161" t="s">
        <v>1484</v>
      </c>
      <c r="E1234" s="161" t="s">
        <v>483</v>
      </c>
      <c r="F1234" s="162" t="n">
        <v>720056.04</v>
      </c>
      <c r="G1234" s="164" t="str">
        <f aca="false" ca="false" dt2D="false" dtr="false" t="normal">CONCATENATE(C1234, D1234, E1234)</f>
        <v>07020110047020110</v>
      </c>
    </row>
    <row ht="25.5" outlineLevel="0" r="1235">
      <c r="A1235" s="160" t="s">
        <v>1201</v>
      </c>
      <c r="B1235" s="161" t="s">
        <v>144</v>
      </c>
      <c r="C1235" s="161" t="s">
        <v>1472</v>
      </c>
      <c r="D1235" s="161" t="s">
        <v>1484</v>
      </c>
      <c r="E1235" s="161" t="s">
        <v>1202</v>
      </c>
      <c r="F1235" s="162" t="n">
        <v>720056.04</v>
      </c>
      <c r="G1235" s="164" t="str">
        <f aca="false" ca="false" dt2D="false" dtr="false" t="normal">CONCATENATE(C1235, D1235, E1235)</f>
        <v>07020110047020112</v>
      </c>
    </row>
    <row ht="114.75" outlineLevel="0" r="1236">
      <c r="A1236" s="160" t="s">
        <v>1485</v>
      </c>
      <c r="B1236" s="161" t="s">
        <v>144</v>
      </c>
      <c r="C1236" s="161" t="s">
        <v>1472</v>
      </c>
      <c r="D1236" s="161" t="s">
        <v>1486</v>
      </c>
      <c r="E1236" s="161" t="s">
        <v>851</v>
      </c>
      <c r="F1236" s="162" t="n">
        <v>113561909.26</v>
      </c>
      <c r="G1236" s="164" t="str">
        <f aca="false" ca="false" dt2D="false" dtr="false" t="normal">CONCATENATE(C1236, D1236, E1236)</f>
        <v>0702011004Г020</v>
      </c>
    </row>
    <row ht="25.5" outlineLevel="0" r="1237">
      <c r="A1237" s="160" t="s">
        <v>872</v>
      </c>
      <c r="B1237" s="161" t="s">
        <v>144</v>
      </c>
      <c r="C1237" s="161" t="s">
        <v>1472</v>
      </c>
      <c r="D1237" s="161" t="s">
        <v>1486</v>
      </c>
      <c r="E1237" s="161" t="s">
        <v>873</v>
      </c>
      <c r="F1237" s="162" t="n">
        <v>113561909.26</v>
      </c>
      <c r="G1237" s="164" t="str">
        <f aca="false" ca="false" dt2D="false" dtr="false" t="normal">CONCATENATE(C1237, D1237, E1237)</f>
        <v>0702011004Г020200</v>
      </c>
    </row>
    <row ht="25.5" outlineLevel="0" r="1238">
      <c r="A1238" s="160" t="s">
        <v>874</v>
      </c>
      <c r="B1238" s="161" t="s">
        <v>144</v>
      </c>
      <c r="C1238" s="161" t="s">
        <v>1472</v>
      </c>
      <c r="D1238" s="161" t="s">
        <v>1486</v>
      </c>
      <c r="E1238" s="161" t="s">
        <v>875</v>
      </c>
      <c r="F1238" s="162" t="n">
        <v>113561909.26</v>
      </c>
      <c r="G1238" s="164" t="str">
        <f aca="false" ca="false" dt2D="false" dtr="false" t="normal">CONCATENATE(C1238, D1238, E1238)</f>
        <v>0702011004Г020240</v>
      </c>
    </row>
    <row outlineLevel="0" r="1239">
      <c r="A1239" s="160" t="s">
        <v>876</v>
      </c>
      <c r="B1239" s="161" t="s">
        <v>144</v>
      </c>
      <c r="C1239" s="161" t="s">
        <v>1472</v>
      </c>
      <c r="D1239" s="161" t="s">
        <v>1486</v>
      </c>
      <c r="E1239" s="161" t="s">
        <v>877</v>
      </c>
      <c r="F1239" s="162" t="n">
        <v>13319007.33</v>
      </c>
      <c r="G1239" s="164" t="str">
        <f aca="false" ca="false" dt2D="false" dtr="false" t="normal">CONCATENATE(C1239, D1239, E1239)</f>
        <v>0702011004Г020244</v>
      </c>
    </row>
    <row outlineLevel="0" r="1240">
      <c r="A1240" s="160" t="s">
        <v>922</v>
      </c>
      <c r="B1240" s="161" t="s">
        <v>144</v>
      </c>
      <c r="C1240" s="161" t="s">
        <v>1472</v>
      </c>
      <c r="D1240" s="161" t="s">
        <v>1486</v>
      </c>
      <c r="E1240" s="161" t="s">
        <v>923</v>
      </c>
      <c r="F1240" s="162" t="n">
        <v>100242901.93</v>
      </c>
      <c r="G1240" s="164" t="str">
        <f aca="false" ca="false" dt2D="false" dtr="false" t="normal">CONCATENATE(C1240, D1240, E1240)</f>
        <v>0702011004Г020247</v>
      </c>
    </row>
    <row ht="114.75" outlineLevel="0" r="1241">
      <c r="A1241" s="160" t="s">
        <v>1487</v>
      </c>
      <c r="B1241" s="161" t="s">
        <v>144</v>
      </c>
      <c r="C1241" s="161" t="s">
        <v>1472</v>
      </c>
      <c r="D1241" s="161" t="s">
        <v>1488</v>
      </c>
      <c r="E1241" s="161" t="s">
        <v>851</v>
      </c>
      <c r="F1241" s="162" t="n">
        <v>1380856.72</v>
      </c>
      <c r="G1241" s="164" t="str">
        <f aca="false" ca="false" dt2D="false" dtr="false" t="normal">CONCATENATE(C1241, D1241, E1241)</f>
        <v>0702011004М020</v>
      </c>
    </row>
    <row ht="25.5" outlineLevel="0" r="1242">
      <c r="A1242" s="160" t="s">
        <v>872</v>
      </c>
      <c r="B1242" s="161" t="s">
        <v>144</v>
      </c>
      <c r="C1242" s="161" t="s">
        <v>1472</v>
      </c>
      <c r="D1242" s="161" t="s">
        <v>1488</v>
      </c>
      <c r="E1242" s="161" t="s">
        <v>873</v>
      </c>
      <c r="F1242" s="162" t="n">
        <v>1380856.72</v>
      </c>
      <c r="G1242" s="164" t="str">
        <f aca="false" ca="false" dt2D="false" dtr="false" t="normal">CONCATENATE(C1242, D1242, E1242)</f>
        <v>0702011004М020200</v>
      </c>
    </row>
    <row ht="25.5" outlineLevel="0" r="1243">
      <c r="A1243" s="160" t="s">
        <v>874</v>
      </c>
      <c r="B1243" s="161" t="s">
        <v>144</v>
      </c>
      <c r="C1243" s="161" t="s">
        <v>1472</v>
      </c>
      <c r="D1243" s="161" t="s">
        <v>1488</v>
      </c>
      <c r="E1243" s="161" t="s">
        <v>875</v>
      </c>
      <c r="F1243" s="162" t="n">
        <v>1380856.72</v>
      </c>
      <c r="G1243" s="164" t="str">
        <f aca="false" ca="false" dt2D="false" dtr="false" t="normal">CONCATENATE(C1243, D1243, E1243)</f>
        <v>0702011004М020240</v>
      </c>
    </row>
    <row outlineLevel="0" r="1244">
      <c r="A1244" s="160" t="s">
        <v>876</v>
      </c>
      <c r="B1244" s="161" t="s">
        <v>144</v>
      </c>
      <c r="C1244" s="161" t="s">
        <v>1472</v>
      </c>
      <c r="D1244" s="161" t="s">
        <v>1488</v>
      </c>
      <c r="E1244" s="161" t="s">
        <v>877</v>
      </c>
      <c r="F1244" s="162" t="n">
        <v>1380856.72</v>
      </c>
      <c r="G1244" s="164" t="str">
        <f aca="false" ca="false" dt2D="false" dtr="false" t="normal">CONCATENATE(C1244, D1244, E1244)</f>
        <v>0702011004М020244</v>
      </c>
    </row>
    <row ht="102" outlineLevel="0" r="1245">
      <c r="A1245" s="160" t="s">
        <v>1489</v>
      </c>
      <c r="B1245" s="161" t="s">
        <v>144</v>
      </c>
      <c r="C1245" s="161" t="s">
        <v>1472</v>
      </c>
      <c r="D1245" s="161" t="s">
        <v>1490</v>
      </c>
      <c r="E1245" s="161" t="s">
        <v>851</v>
      </c>
      <c r="F1245" s="162" t="n">
        <v>5793000</v>
      </c>
      <c r="G1245" s="164" t="str">
        <f aca="false" ca="false" dt2D="false" dtr="false" t="normal">CONCATENATE(C1245, D1245, E1245)</f>
        <v>0702011004П020</v>
      </c>
    </row>
    <row ht="25.5" outlineLevel="0" r="1246">
      <c r="A1246" s="160" t="s">
        <v>872</v>
      </c>
      <c r="B1246" s="161" t="s">
        <v>144</v>
      </c>
      <c r="C1246" s="161" t="s">
        <v>1472</v>
      </c>
      <c r="D1246" s="161" t="s">
        <v>1490</v>
      </c>
      <c r="E1246" s="161" t="s">
        <v>873</v>
      </c>
      <c r="F1246" s="162" t="n">
        <v>5793000</v>
      </c>
      <c r="G1246" s="164" t="str">
        <f aca="false" ca="false" dt2D="false" dtr="false" t="normal">CONCATENATE(C1246, D1246, E1246)</f>
        <v>0702011004П020200</v>
      </c>
    </row>
    <row ht="25.5" outlineLevel="0" r="1247">
      <c r="A1247" s="160" t="s">
        <v>874</v>
      </c>
      <c r="B1247" s="161" t="s">
        <v>144</v>
      </c>
      <c r="C1247" s="161" t="s">
        <v>1472</v>
      </c>
      <c r="D1247" s="161" t="s">
        <v>1490</v>
      </c>
      <c r="E1247" s="161" t="s">
        <v>875</v>
      </c>
      <c r="F1247" s="162" t="n">
        <v>5793000</v>
      </c>
      <c r="G1247" s="164" t="str">
        <f aca="false" ca="false" dt2D="false" dtr="false" t="normal">CONCATENATE(C1247, D1247, E1247)</f>
        <v>0702011004П020240</v>
      </c>
    </row>
    <row outlineLevel="0" r="1248">
      <c r="A1248" s="160" t="s">
        <v>876</v>
      </c>
      <c r="B1248" s="161" t="s">
        <v>144</v>
      </c>
      <c r="C1248" s="161" t="s">
        <v>1472</v>
      </c>
      <c r="D1248" s="161" t="s">
        <v>1490</v>
      </c>
      <c r="E1248" s="161" t="s">
        <v>877</v>
      </c>
      <c r="F1248" s="162" t="n">
        <v>5793000</v>
      </c>
      <c r="G1248" s="164" t="str">
        <f aca="false" ca="false" dt2D="false" dtr="false" t="normal">CONCATENATE(C1248, D1248, E1248)</f>
        <v>0702011004П020244</v>
      </c>
    </row>
    <row ht="63.75" outlineLevel="0" r="1249">
      <c r="A1249" s="160" t="s">
        <v>1459</v>
      </c>
      <c r="B1249" s="161" t="s">
        <v>144</v>
      </c>
      <c r="C1249" s="161" t="s">
        <v>1472</v>
      </c>
      <c r="D1249" s="161" t="s">
        <v>1460</v>
      </c>
      <c r="E1249" s="161" t="s">
        <v>851</v>
      </c>
      <c r="F1249" s="162" t="n">
        <v>816028.78</v>
      </c>
      <c r="G1249" s="164" t="str">
        <f aca="false" ca="false" dt2D="false" dtr="false" t="normal">CONCATENATE(C1249, D1249, E1249)</f>
        <v>0702011004Ф000</v>
      </c>
    </row>
    <row ht="25.5" outlineLevel="0" r="1250">
      <c r="A1250" s="160" t="s">
        <v>872</v>
      </c>
      <c r="B1250" s="161" t="s">
        <v>144</v>
      </c>
      <c r="C1250" s="161" t="s">
        <v>1472</v>
      </c>
      <c r="D1250" s="161" t="s">
        <v>1460</v>
      </c>
      <c r="E1250" s="161" t="s">
        <v>873</v>
      </c>
      <c r="F1250" s="162" t="n">
        <v>816028.78</v>
      </c>
      <c r="G1250" s="164" t="str">
        <f aca="false" ca="false" dt2D="false" dtr="false" t="normal">CONCATENATE(C1250, D1250, E1250)</f>
        <v>0702011004Ф000200</v>
      </c>
    </row>
    <row ht="25.5" outlineLevel="0" r="1251">
      <c r="A1251" s="160" t="s">
        <v>874</v>
      </c>
      <c r="B1251" s="161" t="s">
        <v>144</v>
      </c>
      <c r="C1251" s="161" t="s">
        <v>1472</v>
      </c>
      <c r="D1251" s="161" t="s">
        <v>1460</v>
      </c>
      <c r="E1251" s="161" t="s">
        <v>875</v>
      </c>
      <c r="F1251" s="162" t="n">
        <v>816028.78</v>
      </c>
      <c r="G1251" s="164" t="str">
        <f aca="false" ca="false" dt2D="false" dtr="false" t="normal">CONCATENATE(C1251, D1251, E1251)</f>
        <v>0702011004Ф000240</v>
      </c>
    </row>
    <row outlineLevel="0" r="1252">
      <c r="A1252" s="160" t="s">
        <v>876</v>
      </c>
      <c r="B1252" s="161" t="s">
        <v>144</v>
      </c>
      <c r="C1252" s="161" t="s">
        <v>1472</v>
      </c>
      <c r="D1252" s="161" t="s">
        <v>1460</v>
      </c>
      <c r="E1252" s="161" t="s">
        <v>877</v>
      </c>
      <c r="F1252" s="162" t="n">
        <v>816028.78</v>
      </c>
      <c r="G1252" s="164" t="str">
        <f aca="false" ca="false" dt2D="false" dtr="false" t="normal">CONCATENATE(C1252, D1252, E1252)</f>
        <v>0702011004Ф000244</v>
      </c>
    </row>
    <row ht="102" outlineLevel="0" r="1253">
      <c r="A1253" s="160" t="s">
        <v>1491</v>
      </c>
      <c r="B1253" s="161" t="s">
        <v>144</v>
      </c>
      <c r="C1253" s="161" t="s">
        <v>1472</v>
      </c>
      <c r="D1253" s="161" t="s">
        <v>1492</v>
      </c>
      <c r="E1253" s="161" t="s">
        <v>851</v>
      </c>
      <c r="F1253" s="162" t="n">
        <v>11087809.85</v>
      </c>
      <c r="G1253" s="164" t="str">
        <f aca="false" ca="false" dt2D="false" dtr="false" t="normal">CONCATENATE(C1253, D1253, E1253)</f>
        <v>0702011004Э020</v>
      </c>
    </row>
    <row ht="25.5" outlineLevel="0" r="1254">
      <c r="A1254" s="160" t="s">
        <v>872</v>
      </c>
      <c r="B1254" s="161" t="s">
        <v>144</v>
      </c>
      <c r="C1254" s="161" t="s">
        <v>1472</v>
      </c>
      <c r="D1254" s="161" t="s">
        <v>1492</v>
      </c>
      <c r="E1254" s="161" t="s">
        <v>873</v>
      </c>
      <c r="F1254" s="162" t="n">
        <v>11087809.85</v>
      </c>
      <c r="G1254" s="164" t="str">
        <f aca="false" ca="false" dt2D="false" dtr="false" t="normal">CONCATENATE(C1254, D1254, E1254)</f>
        <v>0702011004Э020200</v>
      </c>
    </row>
    <row ht="25.5" outlineLevel="0" r="1255">
      <c r="A1255" s="160" t="s">
        <v>874</v>
      </c>
      <c r="B1255" s="161" t="s">
        <v>144</v>
      </c>
      <c r="C1255" s="161" t="s">
        <v>1472</v>
      </c>
      <c r="D1255" s="161" t="s">
        <v>1492</v>
      </c>
      <c r="E1255" s="161" t="s">
        <v>875</v>
      </c>
      <c r="F1255" s="162" t="n">
        <v>11087809.85</v>
      </c>
      <c r="G1255" s="164" t="str">
        <f aca="false" ca="false" dt2D="false" dtr="false" t="normal">CONCATENATE(C1255, D1255, E1255)</f>
        <v>0702011004Э020240</v>
      </c>
    </row>
    <row outlineLevel="0" r="1256">
      <c r="A1256" s="160" t="s">
        <v>922</v>
      </c>
      <c r="B1256" s="161" t="s">
        <v>144</v>
      </c>
      <c r="C1256" s="161" t="s">
        <v>1472</v>
      </c>
      <c r="D1256" s="161" t="s">
        <v>1492</v>
      </c>
      <c r="E1256" s="161" t="s">
        <v>923</v>
      </c>
      <c r="F1256" s="162" t="n">
        <v>11087809.85</v>
      </c>
      <c r="G1256" s="164" t="str">
        <f aca="false" ca="false" dt2D="false" dtr="false" t="normal">CONCATENATE(C1256, D1256, E1256)</f>
        <v>0702011004Э020247</v>
      </c>
    </row>
    <row ht="76.5" outlineLevel="0" r="1257">
      <c r="A1257" s="160" t="s">
        <v>1493</v>
      </c>
      <c r="B1257" s="161" t="s">
        <v>144</v>
      </c>
      <c r="C1257" s="161" t="s">
        <v>1472</v>
      </c>
      <c r="D1257" s="161" t="s">
        <v>1494</v>
      </c>
      <c r="E1257" s="161" t="s">
        <v>851</v>
      </c>
      <c r="F1257" s="162" t="n">
        <v>47106400</v>
      </c>
      <c r="G1257" s="164" t="str">
        <f aca="false" ca="false" dt2D="false" dtr="false" t="normal">CONCATENATE(C1257, D1257, E1257)</f>
        <v>07020110053030</v>
      </c>
    </row>
    <row ht="51" outlineLevel="0" r="1258">
      <c r="A1258" s="160" t="s">
        <v>862</v>
      </c>
      <c r="B1258" s="161" t="s">
        <v>144</v>
      </c>
      <c r="C1258" s="161" t="s">
        <v>1472</v>
      </c>
      <c r="D1258" s="161" t="s">
        <v>1494</v>
      </c>
      <c r="E1258" s="161" t="s">
        <v>505</v>
      </c>
      <c r="F1258" s="162" t="n">
        <v>47106400</v>
      </c>
      <c r="G1258" s="164" t="str">
        <f aca="false" ca="false" dt2D="false" dtr="false" t="normal">CONCATENATE(C1258, D1258, E1258)</f>
        <v>07020110053030100</v>
      </c>
    </row>
    <row outlineLevel="0" r="1259">
      <c r="A1259" s="160" t="s">
        <v>981</v>
      </c>
      <c r="B1259" s="161" t="s">
        <v>144</v>
      </c>
      <c r="C1259" s="161" t="s">
        <v>1472</v>
      </c>
      <c r="D1259" s="161" t="s">
        <v>1494</v>
      </c>
      <c r="E1259" s="161" t="s">
        <v>483</v>
      </c>
      <c r="F1259" s="162" t="n">
        <v>47106400</v>
      </c>
      <c r="G1259" s="164" t="str">
        <f aca="false" ca="false" dt2D="false" dtr="false" t="normal">CONCATENATE(C1259, D1259, E1259)</f>
        <v>07020110053030110</v>
      </c>
    </row>
    <row outlineLevel="0" r="1260">
      <c r="A1260" s="160" t="s">
        <v>982</v>
      </c>
      <c r="B1260" s="161" t="s">
        <v>144</v>
      </c>
      <c r="C1260" s="161" t="s">
        <v>1472</v>
      </c>
      <c r="D1260" s="161" t="s">
        <v>1494</v>
      </c>
      <c r="E1260" s="161" t="s">
        <v>983</v>
      </c>
      <c r="F1260" s="162" t="n">
        <v>36166162</v>
      </c>
      <c r="G1260" s="164" t="str">
        <f aca="false" ca="false" dt2D="false" dtr="false" t="normal">CONCATENATE(C1260, D1260, E1260)</f>
        <v>07020110053030111</v>
      </c>
    </row>
    <row ht="38.25" outlineLevel="0" r="1261">
      <c r="A1261" s="160" t="s">
        <v>984</v>
      </c>
      <c r="B1261" s="161" t="s">
        <v>144</v>
      </c>
      <c r="C1261" s="161" t="s">
        <v>1472</v>
      </c>
      <c r="D1261" s="161" t="s">
        <v>1494</v>
      </c>
      <c r="E1261" s="161" t="s">
        <v>985</v>
      </c>
      <c r="F1261" s="162" t="n">
        <v>10940238</v>
      </c>
      <c r="G1261" s="164" t="str">
        <f aca="false" ca="false" dt2D="false" dtr="false" t="normal">CONCATENATE(C1261, D1261, E1261)</f>
        <v>07020110053030119</v>
      </c>
    </row>
    <row ht="229.5" outlineLevel="0" r="1262">
      <c r="A1262" s="160" t="s">
        <v>1495</v>
      </c>
      <c r="B1262" s="161" t="s">
        <v>144</v>
      </c>
      <c r="C1262" s="161" t="s">
        <v>1472</v>
      </c>
      <c r="D1262" s="161" t="s">
        <v>1496</v>
      </c>
      <c r="E1262" s="161" t="s">
        <v>851</v>
      </c>
      <c r="F1262" s="162" t="n">
        <v>106180918</v>
      </c>
      <c r="G1262" s="164" t="str">
        <f aca="false" ca="false" dt2D="false" dtr="false" t="normal">CONCATENATE(C1262, D1262, E1262)</f>
        <v>07020110074090</v>
      </c>
    </row>
    <row ht="51" outlineLevel="0" r="1263">
      <c r="A1263" s="160" t="s">
        <v>862</v>
      </c>
      <c r="B1263" s="161" t="s">
        <v>144</v>
      </c>
      <c r="C1263" s="161" t="s">
        <v>1472</v>
      </c>
      <c r="D1263" s="161" t="s">
        <v>1496</v>
      </c>
      <c r="E1263" s="161" t="s">
        <v>505</v>
      </c>
      <c r="F1263" s="162" t="n">
        <v>94483757.2</v>
      </c>
      <c r="G1263" s="164" t="str">
        <f aca="false" ca="false" dt2D="false" dtr="false" t="normal">CONCATENATE(C1263, D1263, E1263)</f>
        <v>07020110074090100</v>
      </c>
    </row>
    <row outlineLevel="0" r="1264">
      <c r="A1264" s="160" t="s">
        <v>981</v>
      </c>
      <c r="B1264" s="161" t="s">
        <v>144</v>
      </c>
      <c r="C1264" s="161" t="s">
        <v>1472</v>
      </c>
      <c r="D1264" s="161" t="s">
        <v>1496</v>
      </c>
      <c r="E1264" s="161" t="s">
        <v>483</v>
      </c>
      <c r="F1264" s="162" t="n">
        <v>94483757.2</v>
      </c>
      <c r="G1264" s="164" t="str">
        <f aca="false" ca="false" dt2D="false" dtr="false" t="normal">CONCATENATE(C1264, D1264, E1264)</f>
        <v>07020110074090110</v>
      </c>
    </row>
    <row outlineLevel="0" r="1265">
      <c r="A1265" s="160" t="s">
        <v>982</v>
      </c>
      <c r="B1265" s="161" t="s">
        <v>144</v>
      </c>
      <c r="C1265" s="161" t="s">
        <v>1472</v>
      </c>
      <c r="D1265" s="161" t="s">
        <v>1496</v>
      </c>
      <c r="E1265" s="161" t="s">
        <v>983</v>
      </c>
      <c r="F1265" s="162" t="n">
        <v>70213638.92</v>
      </c>
      <c r="G1265" s="164" t="str">
        <f aca="false" ca="false" dt2D="false" dtr="false" t="normal">CONCATENATE(C1265, D1265, E1265)</f>
        <v>07020110074090111</v>
      </c>
    </row>
    <row ht="25.5" outlineLevel="0" r="1266">
      <c r="A1266" s="160" t="s">
        <v>1201</v>
      </c>
      <c r="B1266" s="161" t="s">
        <v>144</v>
      </c>
      <c r="C1266" s="161" t="s">
        <v>1472</v>
      </c>
      <c r="D1266" s="161" t="s">
        <v>1496</v>
      </c>
      <c r="E1266" s="161" t="s">
        <v>1202</v>
      </c>
      <c r="F1266" s="162" t="n">
        <v>3330745.3</v>
      </c>
      <c r="G1266" s="164" t="str">
        <f aca="false" ca="false" dt2D="false" dtr="false" t="normal">CONCATENATE(C1266, D1266, E1266)</f>
        <v>07020110074090112</v>
      </c>
    </row>
    <row ht="38.25" outlineLevel="0" r="1267">
      <c r="A1267" s="160" t="s">
        <v>984</v>
      </c>
      <c r="B1267" s="161" t="s">
        <v>144</v>
      </c>
      <c r="C1267" s="161" t="s">
        <v>1472</v>
      </c>
      <c r="D1267" s="161" t="s">
        <v>1496</v>
      </c>
      <c r="E1267" s="161" t="s">
        <v>985</v>
      </c>
      <c r="F1267" s="162" t="n">
        <v>20939372.98</v>
      </c>
      <c r="G1267" s="164" t="str">
        <f aca="false" ca="false" dt2D="false" dtr="false" t="normal">CONCATENATE(C1267, D1267, E1267)</f>
        <v>07020110074090119</v>
      </c>
    </row>
    <row ht="25.5" outlineLevel="0" r="1268">
      <c r="A1268" s="160" t="s">
        <v>872</v>
      </c>
      <c r="B1268" s="161" t="s">
        <v>144</v>
      </c>
      <c r="C1268" s="161" t="s">
        <v>1472</v>
      </c>
      <c r="D1268" s="161" t="s">
        <v>1496</v>
      </c>
      <c r="E1268" s="161" t="s">
        <v>873</v>
      </c>
      <c r="F1268" s="162" t="n">
        <v>11697160.8</v>
      </c>
      <c r="G1268" s="164" t="str">
        <f aca="false" ca="false" dt2D="false" dtr="false" t="normal">CONCATENATE(C1268, D1268, E1268)</f>
        <v>07020110074090200</v>
      </c>
    </row>
    <row ht="25.5" outlineLevel="0" r="1269">
      <c r="A1269" s="160" t="s">
        <v>874</v>
      </c>
      <c r="B1269" s="161" t="s">
        <v>144</v>
      </c>
      <c r="C1269" s="161" t="s">
        <v>1472</v>
      </c>
      <c r="D1269" s="161" t="s">
        <v>1496</v>
      </c>
      <c r="E1269" s="161" t="s">
        <v>875</v>
      </c>
      <c r="F1269" s="162" t="n">
        <v>11697160.8</v>
      </c>
      <c r="G1269" s="164" t="str">
        <f aca="false" ca="false" dt2D="false" dtr="false" t="normal">CONCATENATE(C1269, D1269, E1269)</f>
        <v>07020110074090240</v>
      </c>
    </row>
    <row outlineLevel="0" r="1270">
      <c r="A1270" s="160" t="s">
        <v>876</v>
      </c>
      <c r="B1270" s="161" t="s">
        <v>144</v>
      </c>
      <c r="C1270" s="161" t="s">
        <v>1472</v>
      </c>
      <c r="D1270" s="161" t="s">
        <v>1496</v>
      </c>
      <c r="E1270" s="161" t="s">
        <v>877</v>
      </c>
      <c r="F1270" s="162" t="n">
        <v>11697160.8</v>
      </c>
      <c r="G1270" s="164" t="str">
        <f aca="false" ca="false" dt2D="false" dtr="false" t="normal">CONCATENATE(C1270, D1270, E1270)</f>
        <v>07020110074090244</v>
      </c>
    </row>
    <row ht="229.5" outlineLevel="0" r="1271">
      <c r="A1271" s="160" t="s">
        <v>1497</v>
      </c>
      <c r="B1271" s="161" t="s">
        <v>144</v>
      </c>
      <c r="C1271" s="161" t="s">
        <v>1472</v>
      </c>
      <c r="D1271" s="161" t="s">
        <v>1498</v>
      </c>
      <c r="E1271" s="161" t="s">
        <v>851</v>
      </c>
      <c r="F1271" s="162" t="n">
        <v>400472619.68</v>
      </c>
      <c r="G1271" s="164" t="str">
        <f aca="false" ca="false" dt2D="false" dtr="false" t="normal">CONCATENATE(C1271, D1271, E1271)</f>
        <v>07020110075640</v>
      </c>
    </row>
    <row ht="51" outlineLevel="0" r="1272">
      <c r="A1272" s="160" t="s">
        <v>862</v>
      </c>
      <c r="B1272" s="161" t="s">
        <v>144</v>
      </c>
      <c r="C1272" s="161" t="s">
        <v>1472</v>
      </c>
      <c r="D1272" s="161" t="s">
        <v>1498</v>
      </c>
      <c r="E1272" s="161" t="s">
        <v>505</v>
      </c>
      <c r="F1272" s="162" t="n">
        <v>369754538.59</v>
      </c>
      <c r="G1272" s="164" t="str">
        <f aca="false" ca="false" dt2D="false" dtr="false" t="normal">CONCATENATE(C1272, D1272, E1272)</f>
        <v>07020110075640100</v>
      </c>
    </row>
    <row outlineLevel="0" r="1273">
      <c r="A1273" s="160" t="s">
        <v>981</v>
      </c>
      <c r="B1273" s="161" t="s">
        <v>144</v>
      </c>
      <c r="C1273" s="161" t="s">
        <v>1472</v>
      </c>
      <c r="D1273" s="161" t="s">
        <v>1498</v>
      </c>
      <c r="E1273" s="161" t="s">
        <v>483</v>
      </c>
      <c r="F1273" s="162" t="n">
        <v>369754538.59</v>
      </c>
      <c r="G1273" s="164" t="str">
        <f aca="false" ca="false" dt2D="false" dtr="false" t="normal">CONCATENATE(C1273, D1273, E1273)</f>
        <v>07020110075640110</v>
      </c>
    </row>
    <row outlineLevel="0" r="1274">
      <c r="A1274" s="160" t="s">
        <v>982</v>
      </c>
      <c r="B1274" s="161" t="s">
        <v>144</v>
      </c>
      <c r="C1274" s="161" t="s">
        <v>1472</v>
      </c>
      <c r="D1274" s="161" t="s">
        <v>1498</v>
      </c>
      <c r="E1274" s="161" t="s">
        <v>983</v>
      </c>
      <c r="F1274" s="162" t="n">
        <v>281630169.58</v>
      </c>
      <c r="G1274" s="164" t="str">
        <f aca="false" ca="false" dt2D="false" dtr="false" t="normal">CONCATENATE(C1274, D1274, E1274)</f>
        <v>07020110075640111</v>
      </c>
    </row>
    <row ht="25.5" outlineLevel="0" r="1275">
      <c r="A1275" s="160" t="s">
        <v>1201</v>
      </c>
      <c r="B1275" s="161" t="s">
        <v>144</v>
      </c>
      <c r="C1275" s="161" t="s">
        <v>1472</v>
      </c>
      <c r="D1275" s="161" t="s">
        <v>1498</v>
      </c>
      <c r="E1275" s="161" t="s">
        <v>1202</v>
      </c>
      <c r="F1275" s="162" t="n">
        <v>4181088.24</v>
      </c>
      <c r="G1275" s="164" t="str">
        <f aca="false" ca="false" dt2D="false" dtr="false" t="normal">CONCATENATE(C1275, D1275, E1275)</f>
        <v>07020110075640112</v>
      </c>
    </row>
    <row outlineLevel="0" r="1276">
      <c r="A1276" s="160" t="s">
        <v>1481</v>
      </c>
      <c r="B1276" s="161" t="s">
        <v>144</v>
      </c>
      <c r="C1276" s="161" t="s">
        <v>1472</v>
      </c>
      <c r="D1276" s="161" t="s">
        <v>1498</v>
      </c>
      <c r="E1276" s="161" t="s">
        <v>1482</v>
      </c>
      <c r="F1276" s="162" t="n">
        <v>7680</v>
      </c>
      <c r="G1276" s="164" t="str">
        <f aca="false" ca="false" dt2D="false" dtr="false" t="normal">CONCATENATE(C1276, D1276, E1276)</f>
        <v>07020110075640113</v>
      </c>
    </row>
    <row ht="38.25" outlineLevel="0" r="1277">
      <c r="A1277" s="160" t="s">
        <v>984</v>
      </c>
      <c r="B1277" s="161" t="s">
        <v>144</v>
      </c>
      <c r="C1277" s="161" t="s">
        <v>1472</v>
      </c>
      <c r="D1277" s="161" t="s">
        <v>1498</v>
      </c>
      <c r="E1277" s="161" t="s">
        <v>985</v>
      </c>
      <c r="F1277" s="162" t="n">
        <v>83935600.77</v>
      </c>
      <c r="G1277" s="164" t="str">
        <f aca="false" ca="false" dt2D="false" dtr="false" t="normal">CONCATENATE(C1277, D1277, E1277)</f>
        <v>07020110075640119</v>
      </c>
    </row>
    <row ht="25.5" outlineLevel="0" r="1278">
      <c r="A1278" s="160" t="s">
        <v>872</v>
      </c>
      <c r="B1278" s="161" t="s">
        <v>144</v>
      </c>
      <c r="C1278" s="161" t="s">
        <v>1472</v>
      </c>
      <c r="D1278" s="161" t="s">
        <v>1498</v>
      </c>
      <c r="E1278" s="161" t="s">
        <v>873</v>
      </c>
      <c r="F1278" s="162" t="n">
        <v>30718081.09</v>
      </c>
      <c r="G1278" s="164" t="str">
        <f aca="false" ca="false" dt2D="false" dtr="false" t="normal">CONCATENATE(C1278, D1278, E1278)</f>
        <v>07020110075640200</v>
      </c>
    </row>
    <row ht="25.5" outlineLevel="0" r="1279">
      <c r="A1279" s="160" t="s">
        <v>874</v>
      </c>
      <c r="B1279" s="161" t="s">
        <v>144</v>
      </c>
      <c r="C1279" s="161" t="s">
        <v>1472</v>
      </c>
      <c r="D1279" s="161" t="s">
        <v>1498</v>
      </c>
      <c r="E1279" s="161" t="s">
        <v>875</v>
      </c>
      <c r="F1279" s="162" t="n">
        <v>30718081.09</v>
      </c>
      <c r="G1279" s="164" t="str">
        <f aca="false" ca="false" dt2D="false" dtr="false" t="normal">CONCATENATE(C1279, D1279, E1279)</f>
        <v>07020110075640240</v>
      </c>
    </row>
    <row outlineLevel="0" r="1280">
      <c r="A1280" s="160" t="s">
        <v>876</v>
      </c>
      <c r="B1280" s="161" t="s">
        <v>144</v>
      </c>
      <c r="C1280" s="161" t="s">
        <v>1472</v>
      </c>
      <c r="D1280" s="161" t="s">
        <v>1498</v>
      </c>
      <c r="E1280" s="161" t="s">
        <v>877</v>
      </c>
      <c r="F1280" s="162" t="n">
        <v>30718081.09</v>
      </c>
      <c r="G1280" s="164" t="str">
        <f aca="false" ca="false" dt2D="false" dtr="false" t="normal">CONCATENATE(C1280, D1280, E1280)</f>
        <v>07020110075640244</v>
      </c>
    </row>
    <row ht="51" outlineLevel="0" r="1281">
      <c r="A1281" s="160" t="s">
        <v>1499</v>
      </c>
      <c r="B1281" s="161" t="s">
        <v>144</v>
      </c>
      <c r="C1281" s="161" t="s">
        <v>1472</v>
      </c>
      <c r="D1281" s="161" t="s">
        <v>1500</v>
      </c>
      <c r="E1281" s="161" t="s">
        <v>851</v>
      </c>
      <c r="F1281" s="162" t="n">
        <v>2338042</v>
      </c>
      <c r="G1281" s="164" t="str">
        <f aca="false" ca="false" dt2D="false" dtr="false" t="normal">CONCATENATE(C1281, D1281, E1281)</f>
        <v>07020110077450</v>
      </c>
    </row>
    <row ht="25.5" outlineLevel="0" r="1282">
      <c r="A1282" s="160" t="s">
        <v>872</v>
      </c>
      <c r="B1282" s="161" t="s">
        <v>144</v>
      </c>
      <c r="C1282" s="161" t="s">
        <v>1472</v>
      </c>
      <c r="D1282" s="161" t="s">
        <v>1500</v>
      </c>
      <c r="E1282" s="161" t="s">
        <v>873</v>
      </c>
      <c r="F1282" s="162" t="n">
        <v>2338042</v>
      </c>
      <c r="G1282" s="164" t="str">
        <f aca="false" ca="false" dt2D="false" dtr="false" t="normal">CONCATENATE(C1282, D1282, E1282)</f>
        <v>07020110077450200</v>
      </c>
    </row>
    <row ht="25.5" outlineLevel="0" r="1283">
      <c r="A1283" s="160" t="s">
        <v>874</v>
      </c>
      <c r="B1283" s="161" t="s">
        <v>144</v>
      </c>
      <c r="C1283" s="161" t="s">
        <v>1472</v>
      </c>
      <c r="D1283" s="161" t="s">
        <v>1500</v>
      </c>
      <c r="E1283" s="161" t="s">
        <v>875</v>
      </c>
      <c r="F1283" s="162" t="n">
        <v>2338042</v>
      </c>
      <c r="G1283" s="164" t="str">
        <f aca="false" ca="false" dt2D="false" dtr="false" t="normal">CONCATENATE(C1283, D1283, E1283)</f>
        <v>07020110077450240</v>
      </c>
    </row>
    <row outlineLevel="0" r="1284">
      <c r="A1284" s="160" t="s">
        <v>876</v>
      </c>
      <c r="B1284" s="161" t="s">
        <v>144</v>
      </c>
      <c r="C1284" s="161" t="s">
        <v>1472</v>
      </c>
      <c r="D1284" s="161" t="s">
        <v>1500</v>
      </c>
      <c r="E1284" s="161" t="s">
        <v>877</v>
      </c>
      <c r="F1284" s="162" t="n">
        <v>2338042</v>
      </c>
      <c r="G1284" s="164" t="str">
        <f aca="false" ca="false" dt2D="false" dtr="false" t="normal">CONCATENATE(C1284, D1284, E1284)</f>
        <v>07020110077450244</v>
      </c>
    </row>
    <row ht="63.75" outlineLevel="0" r="1285">
      <c r="A1285" s="160" t="s">
        <v>1501</v>
      </c>
      <c r="B1285" s="161" t="s">
        <v>144</v>
      </c>
      <c r="C1285" s="161" t="s">
        <v>1472</v>
      </c>
      <c r="D1285" s="161" t="s">
        <v>1502</v>
      </c>
      <c r="E1285" s="161" t="s">
        <v>851</v>
      </c>
      <c r="F1285" s="162" t="n">
        <v>813419</v>
      </c>
      <c r="G1285" s="164" t="str">
        <f aca="false" ca="false" dt2D="false" dtr="false" t="normal">CONCATENATE(C1285, D1285, E1285)</f>
        <v>07020110080020</v>
      </c>
    </row>
    <row ht="25.5" outlineLevel="0" r="1286">
      <c r="A1286" s="160" t="s">
        <v>872</v>
      </c>
      <c r="B1286" s="161" t="s">
        <v>144</v>
      </c>
      <c r="C1286" s="161" t="s">
        <v>1472</v>
      </c>
      <c r="D1286" s="161" t="s">
        <v>1502</v>
      </c>
      <c r="E1286" s="161" t="s">
        <v>873</v>
      </c>
      <c r="F1286" s="162" t="n">
        <v>708419</v>
      </c>
      <c r="G1286" s="164" t="str">
        <f aca="false" ca="false" dt2D="false" dtr="false" t="normal">CONCATENATE(C1286, D1286, E1286)</f>
        <v>07020110080020200</v>
      </c>
    </row>
    <row ht="25.5" outlineLevel="0" r="1287">
      <c r="A1287" s="160" t="s">
        <v>874</v>
      </c>
      <c r="B1287" s="161" t="s">
        <v>144</v>
      </c>
      <c r="C1287" s="161" t="s">
        <v>1472</v>
      </c>
      <c r="D1287" s="161" t="s">
        <v>1502</v>
      </c>
      <c r="E1287" s="161" t="s">
        <v>875</v>
      </c>
      <c r="F1287" s="162" t="n">
        <v>708419</v>
      </c>
      <c r="G1287" s="164" t="str">
        <f aca="false" ca="false" dt2D="false" dtr="false" t="normal">CONCATENATE(C1287, D1287, E1287)</f>
        <v>07020110080020240</v>
      </c>
    </row>
    <row outlineLevel="0" r="1288">
      <c r="A1288" s="160" t="s">
        <v>876</v>
      </c>
      <c r="B1288" s="161" t="s">
        <v>144</v>
      </c>
      <c r="C1288" s="161" t="s">
        <v>1472</v>
      </c>
      <c r="D1288" s="161" t="s">
        <v>1502</v>
      </c>
      <c r="E1288" s="161" t="s">
        <v>877</v>
      </c>
      <c r="F1288" s="162" t="n">
        <v>708419</v>
      </c>
      <c r="G1288" s="164" t="str">
        <f aca="false" ca="false" dt2D="false" dtr="false" t="normal">CONCATENATE(C1288, D1288, E1288)</f>
        <v>07020110080020244</v>
      </c>
    </row>
    <row outlineLevel="0" r="1289">
      <c r="A1289" s="160" t="s">
        <v>969</v>
      </c>
      <c r="B1289" s="161" t="s">
        <v>144</v>
      </c>
      <c r="C1289" s="161" t="s">
        <v>1472</v>
      </c>
      <c r="D1289" s="161" t="s">
        <v>1502</v>
      </c>
      <c r="E1289" s="161" t="s">
        <v>970</v>
      </c>
      <c r="F1289" s="162" t="n">
        <v>105000</v>
      </c>
      <c r="G1289" s="164" t="str">
        <f aca="false" ca="false" dt2D="false" dtr="false" t="normal">CONCATENATE(C1289, D1289, E1289)</f>
        <v>07020110080020300</v>
      </c>
    </row>
    <row outlineLevel="0" r="1290">
      <c r="A1290" s="160" t="s">
        <v>1431</v>
      </c>
      <c r="B1290" s="161" t="s">
        <v>144</v>
      </c>
      <c r="C1290" s="161" t="s">
        <v>1472</v>
      </c>
      <c r="D1290" s="161" t="s">
        <v>1502</v>
      </c>
      <c r="E1290" s="161" t="s">
        <v>1432</v>
      </c>
      <c r="F1290" s="162" t="n">
        <v>105000</v>
      </c>
      <c r="G1290" s="164" t="str">
        <f aca="false" ca="false" dt2D="false" dtr="false" t="normal">CONCATENATE(C1290, D1290, E1290)</f>
        <v>07020110080020360</v>
      </c>
    </row>
    <row ht="51" outlineLevel="0" r="1291">
      <c r="A1291" s="160" t="s">
        <v>1503</v>
      </c>
      <c r="B1291" s="161" t="s">
        <v>144</v>
      </c>
      <c r="C1291" s="161" t="s">
        <v>1472</v>
      </c>
      <c r="D1291" s="161" t="s">
        <v>1504</v>
      </c>
      <c r="E1291" s="161" t="s">
        <v>851</v>
      </c>
      <c r="F1291" s="162" t="n">
        <v>187200</v>
      </c>
      <c r="G1291" s="164" t="str">
        <f aca="false" ca="false" dt2D="false" dtr="false" t="normal">CONCATENATE(C1291, D1291, E1291)</f>
        <v>07020110080040</v>
      </c>
    </row>
    <row outlineLevel="0" r="1292">
      <c r="A1292" s="160" t="s">
        <v>969</v>
      </c>
      <c r="B1292" s="161" t="s">
        <v>144</v>
      </c>
      <c r="C1292" s="161" t="s">
        <v>1472</v>
      </c>
      <c r="D1292" s="161" t="s">
        <v>1504</v>
      </c>
      <c r="E1292" s="161" t="s">
        <v>970</v>
      </c>
      <c r="F1292" s="162" t="n">
        <v>187200</v>
      </c>
      <c r="G1292" s="164" t="str">
        <f aca="false" ca="false" dt2D="false" dtr="false" t="normal">CONCATENATE(C1292, D1292, E1292)</f>
        <v>07020110080040300</v>
      </c>
    </row>
    <row outlineLevel="0" r="1293">
      <c r="A1293" s="160" t="s">
        <v>1505</v>
      </c>
      <c r="B1293" s="161" t="s">
        <v>144</v>
      </c>
      <c r="C1293" s="161" t="s">
        <v>1472</v>
      </c>
      <c r="D1293" s="161" t="s">
        <v>1504</v>
      </c>
      <c r="E1293" s="161" t="s">
        <v>1506</v>
      </c>
      <c r="F1293" s="162" t="n">
        <v>187200</v>
      </c>
      <c r="G1293" s="164" t="str">
        <f aca="false" ca="false" dt2D="false" dtr="false" t="normal">CONCATENATE(C1293, D1293, E1293)</f>
        <v>07020110080040340</v>
      </c>
    </row>
    <row ht="76.5" outlineLevel="0" r="1294">
      <c r="A1294" s="160" t="s">
        <v>1467</v>
      </c>
      <c r="B1294" s="161" t="s">
        <v>144</v>
      </c>
      <c r="C1294" s="161" t="s">
        <v>1472</v>
      </c>
      <c r="D1294" s="161" t="s">
        <v>1468</v>
      </c>
      <c r="E1294" s="161" t="s">
        <v>851</v>
      </c>
      <c r="F1294" s="162" t="n">
        <v>13078031</v>
      </c>
      <c r="G1294" s="164" t="str">
        <f aca="false" ca="false" dt2D="false" dtr="false" t="normal">CONCATENATE(C1294, D1294, E1294)</f>
        <v>07020110083010</v>
      </c>
    </row>
    <row ht="25.5" outlineLevel="0" r="1295">
      <c r="A1295" s="160" t="s">
        <v>872</v>
      </c>
      <c r="B1295" s="161" t="s">
        <v>144</v>
      </c>
      <c r="C1295" s="161" t="s">
        <v>1472</v>
      </c>
      <c r="D1295" s="161" t="s">
        <v>1468</v>
      </c>
      <c r="E1295" s="161" t="s">
        <v>873</v>
      </c>
      <c r="F1295" s="162" t="n">
        <v>13078031</v>
      </c>
      <c r="G1295" s="164" t="str">
        <f aca="false" ca="false" dt2D="false" dtr="false" t="normal">CONCATENATE(C1295, D1295, E1295)</f>
        <v>07020110083010200</v>
      </c>
    </row>
    <row ht="25.5" outlineLevel="0" r="1296">
      <c r="A1296" s="160" t="s">
        <v>874</v>
      </c>
      <c r="B1296" s="161" t="s">
        <v>144</v>
      </c>
      <c r="C1296" s="161" t="s">
        <v>1472</v>
      </c>
      <c r="D1296" s="161" t="s">
        <v>1468</v>
      </c>
      <c r="E1296" s="161" t="s">
        <v>875</v>
      </c>
      <c r="F1296" s="162" t="n">
        <v>13078031</v>
      </c>
      <c r="G1296" s="164" t="str">
        <f aca="false" ca="false" dt2D="false" dtr="false" t="normal">CONCATENATE(C1296, D1296, E1296)</f>
        <v>07020110083010240</v>
      </c>
    </row>
    <row outlineLevel="0" r="1297">
      <c r="A1297" s="160" t="s">
        <v>876</v>
      </c>
      <c r="B1297" s="161" t="s">
        <v>144</v>
      </c>
      <c r="C1297" s="161" t="s">
        <v>1472</v>
      </c>
      <c r="D1297" s="161" t="s">
        <v>1468</v>
      </c>
      <c r="E1297" s="161" t="s">
        <v>877</v>
      </c>
      <c r="F1297" s="162" t="n">
        <v>13078031</v>
      </c>
      <c r="G1297" s="164" t="str">
        <f aca="false" ca="false" dt2D="false" dtr="false" t="normal">CONCATENATE(C1297, D1297, E1297)</f>
        <v>07020110083010244</v>
      </c>
    </row>
    <row ht="51" outlineLevel="0" r="1298">
      <c r="A1298" s="160" t="s">
        <v>1507</v>
      </c>
      <c r="B1298" s="161" t="s">
        <v>144</v>
      </c>
      <c r="C1298" s="161" t="s">
        <v>1472</v>
      </c>
      <c r="D1298" s="161" t="s">
        <v>1508</v>
      </c>
      <c r="E1298" s="161" t="s">
        <v>851</v>
      </c>
      <c r="F1298" s="162" t="n">
        <v>40000</v>
      </c>
      <c r="G1298" s="164" t="str">
        <f aca="false" ca="false" dt2D="false" dtr="false" t="normal">CONCATENATE(C1298, D1298, E1298)</f>
        <v>0702011008П020</v>
      </c>
    </row>
    <row ht="25.5" outlineLevel="0" r="1299">
      <c r="A1299" s="160" t="s">
        <v>872</v>
      </c>
      <c r="B1299" s="161" t="s">
        <v>144</v>
      </c>
      <c r="C1299" s="161" t="s">
        <v>1472</v>
      </c>
      <c r="D1299" s="161" t="s">
        <v>1508</v>
      </c>
      <c r="E1299" s="161" t="s">
        <v>873</v>
      </c>
      <c r="F1299" s="162" t="n">
        <v>40000</v>
      </c>
      <c r="G1299" s="164" t="str">
        <f aca="false" ca="false" dt2D="false" dtr="false" t="normal">CONCATENATE(C1299, D1299, E1299)</f>
        <v>0702011008П020200</v>
      </c>
    </row>
    <row ht="25.5" outlineLevel="0" r="1300">
      <c r="A1300" s="160" t="s">
        <v>874</v>
      </c>
      <c r="B1300" s="161" t="s">
        <v>144</v>
      </c>
      <c r="C1300" s="161" t="s">
        <v>1472</v>
      </c>
      <c r="D1300" s="161" t="s">
        <v>1508</v>
      </c>
      <c r="E1300" s="161" t="s">
        <v>875</v>
      </c>
      <c r="F1300" s="162" t="n">
        <v>40000</v>
      </c>
      <c r="G1300" s="164" t="str">
        <f aca="false" ca="false" dt2D="false" dtr="false" t="normal">CONCATENATE(C1300, D1300, E1300)</f>
        <v>0702011008П020240</v>
      </c>
    </row>
    <row outlineLevel="0" r="1301">
      <c r="A1301" s="160" t="s">
        <v>876</v>
      </c>
      <c r="B1301" s="161" t="s">
        <v>144</v>
      </c>
      <c r="C1301" s="161" t="s">
        <v>1472</v>
      </c>
      <c r="D1301" s="161" t="s">
        <v>1508</v>
      </c>
      <c r="E1301" s="161" t="s">
        <v>877</v>
      </c>
      <c r="F1301" s="162" t="n">
        <v>40000</v>
      </c>
      <c r="G1301" s="164" t="str">
        <f aca="false" ca="false" dt2D="false" dtr="false" t="normal">CONCATENATE(C1301, D1301, E1301)</f>
        <v>0702011008П020244</v>
      </c>
    </row>
    <row ht="63.75" outlineLevel="0" r="1302">
      <c r="A1302" s="160" t="s">
        <v>1509</v>
      </c>
      <c r="B1302" s="161" t="s">
        <v>144</v>
      </c>
      <c r="C1302" s="161" t="s">
        <v>1472</v>
      </c>
      <c r="D1302" s="161" t="s">
        <v>1510</v>
      </c>
      <c r="E1302" s="161" t="s">
        <v>851</v>
      </c>
      <c r="F1302" s="162" t="n">
        <v>4400</v>
      </c>
      <c r="G1302" s="164" t="str">
        <f aca="false" ca="false" dt2D="false" dtr="false" t="normal">CONCATENATE(C1302, D1302, E1302)</f>
        <v>0702011008Ф020</v>
      </c>
    </row>
    <row ht="25.5" outlineLevel="0" r="1303">
      <c r="A1303" s="160" t="s">
        <v>872</v>
      </c>
      <c r="B1303" s="161" t="s">
        <v>144</v>
      </c>
      <c r="C1303" s="161" t="s">
        <v>1472</v>
      </c>
      <c r="D1303" s="161" t="s">
        <v>1510</v>
      </c>
      <c r="E1303" s="161" t="s">
        <v>873</v>
      </c>
      <c r="F1303" s="162" t="n">
        <v>4400</v>
      </c>
      <c r="G1303" s="164" t="str">
        <f aca="false" ca="false" dt2D="false" dtr="false" t="normal">CONCATENATE(C1303, D1303, E1303)</f>
        <v>0702011008Ф020200</v>
      </c>
    </row>
    <row ht="25.5" outlineLevel="0" r="1304">
      <c r="A1304" s="160" t="s">
        <v>874</v>
      </c>
      <c r="B1304" s="161" t="s">
        <v>144</v>
      </c>
      <c r="C1304" s="161" t="s">
        <v>1472</v>
      </c>
      <c r="D1304" s="161" t="s">
        <v>1510</v>
      </c>
      <c r="E1304" s="161" t="s">
        <v>875</v>
      </c>
      <c r="F1304" s="162" t="n">
        <v>4400</v>
      </c>
      <c r="G1304" s="164" t="str">
        <f aca="false" ca="false" dt2D="false" dtr="false" t="normal">CONCATENATE(C1304, D1304, E1304)</f>
        <v>0702011008Ф020240</v>
      </c>
    </row>
    <row outlineLevel="0" r="1305">
      <c r="A1305" s="160" t="s">
        <v>876</v>
      </c>
      <c r="B1305" s="161" t="s">
        <v>144</v>
      </c>
      <c r="C1305" s="161" t="s">
        <v>1472</v>
      </c>
      <c r="D1305" s="161" t="s">
        <v>1510</v>
      </c>
      <c r="E1305" s="161" t="s">
        <v>877</v>
      </c>
      <c r="F1305" s="162" t="n">
        <v>4400</v>
      </c>
      <c r="G1305" s="164" t="str">
        <f aca="false" ca="false" dt2D="false" dtr="false" t="normal">CONCATENATE(C1305, D1305, E1305)</f>
        <v>0702011008Ф020244</v>
      </c>
    </row>
    <row ht="63.75" outlineLevel="0" r="1306">
      <c r="A1306" s="160" t="s">
        <v>1511</v>
      </c>
      <c r="B1306" s="161" t="s">
        <v>144</v>
      </c>
      <c r="C1306" s="161" t="s">
        <v>1472</v>
      </c>
      <c r="D1306" s="161" t="s">
        <v>1512</v>
      </c>
      <c r="E1306" s="161" t="s">
        <v>851</v>
      </c>
      <c r="F1306" s="162" t="n">
        <v>4864110.97</v>
      </c>
      <c r="G1306" s="164" t="str">
        <f aca="false" ca="false" dt2D="false" dtr="false" t="normal">CONCATENATE(C1306, D1306, E1306)</f>
        <v>070201100S5590</v>
      </c>
    </row>
    <row ht="25.5" outlineLevel="0" r="1307">
      <c r="A1307" s="160" t="s">
        <v>872</v>
      </c>
      <c r="B1307" s="161" t="s">
        <v>144</v>
      </c>
      <c r="C1307" s="161" t="s">
        <v>1472</v>
      </c>
      <c r="D1307" s="161" t="s">
        <v>1512</v>
      </c>
      <c r="E1307" s="161" t="s">
        <v>873</v>
      </c>
      <c r="F1307" s="162" t="n">
        <v>4864110.97</v>
      </c>
      <c r="G1307" s="164" t="str">
        <f aca="false" ca="false" dt2D="false" dtr="false" t="normal">CONCATENATE(C1307, D1307, E1307)</f>
        <v>070201100S5590200</v>
      </c>
    </row>
    <row ht="25.5" outlineLevel="0" r="1308">
      <c r="A1308" s="160" t="s">
        <v>874</v>
      </c>
      <c r="B1308" s="161" t="s">
        <v>144</v>
      </c>
      <c r="C1308" s="161" t="s">
        <v>1472</v>
      </c>
      <c r="D1308" s="161" t="s">
        <v>1512</v>
      </c>
      <c r="E1308" s="161" t="s">
        <v>875</v>
      </c>
      <c r="F1308" s="162" t="n">
        <v>4864110.97</v>
      </c>
      <c r="G1308" s="164" t="str">
        <f aca="false" ca="false" dt2D="false" dtr="false" t="normal">CONCATENATE(C1308, D1308, E1308)</f>
        <v>070201100S5590240</v>
      </c>
    </row>
    <row outlineLevel="0" r="1309">
      <c r="A1309" s="160" t="s">
        <v>876</v>
      </c>
      <c r="B1309" s="161" t="s">
        <v>144</v>
      </c>
      <c r="C1309" s="161" t="s">
        <v>1472</v>
      </c>
      <c r="D1309" s="161" t="s">
        <v>1512</v>
      </c>
      <c r="E1309" s="161" t="s">
        <v>877</v>
      </c>
      <c r="F1309" s="162" t="n">
        <v>4864110.97</v>
      </c>
      <c r="G1309" s="164" t="str">
        <f aca="false" ca="false" dt2D="false" dtr="false" t="normal">CONCATENATE(C1309, D1309, E1309)</f>
        <v>070201100S5590244</v>
      </c>
    </row>
    <row ht="63.75" outlineLevel="0" r="1310">
      <c r="A1310" s="160" t="s">
        <v>1513</v>
      </c>
      <c r="B1310" s="161" t="s">
        <v>144</v>
      </c>
      <c r="C1310" s="161" t="s">
        <v>1472</v>
      </c>
      <c r="D1310" s="161" t="s">
        <v>1514</v>
      </c>
      <c r="E1310" s="161" t="s">
        <v>851</v>
      </c>
      <c r="F1310" s="162" t="n">
        <v>9728057.77</v>
      </c>
      <c r="G1310" s="164" t="str">
        <f aca="false" ca="false" dt2D="false" dtr="false" t="normal">CONCATENATE(C1310, D1310, E1310)</f>
        <v>070201100S5630</v>
      </c>
    </row>
    <row ht="25.5" outlineLevel="0" r="1311">
      <c r="A1311" s="160" t="s">
        <v>872</v>
      </c>
      <c r="B1311" s="161" t="s">
        <v>144</v>
      </c>
      <c r="C1311" s="161" t="s">
        <v>1472</v>
      </c>
      <c r="D1311" s="161" t="s">
        <v>1514</v>
      </c>
      <c r="E1311" s="161" t="s">
        <v>873</v>
      </c>
      <c r="F1311" s="162" t="n">
        <v>9728057.77</v>
      </c>
      <c r="G1311" s="164" t="str">
        <f aca="false" ca="false" dt2D="false" dtr="false" t="normal">CONCATENATE(C1311, D1311, E1311)</f>
        <v>070201100S5630200</v>
      </c>
    </row>
    <row ht="25.5" outlineLevel="0" r="1312">
      <c r="A1312" s="160" t="s">
        <v>874</v>
      </c>
      <c r="B1312" s="161" t="s">
        <v>144</v>
      </c>
      <c r="C1312" s="161" t="s">
        <v>1472</v>
      </c>
      <c r="D1312" s="161" t="s">
        <v>1514</v>
      </c>
      <c r="E1312" s="161" t="s">
        <v>875</v>
      </c>
      <c r="F1312" s="162" t="n">
        <v>9728057.77</v>
      </c>
      <c r="G1312" s="164" t="str">
        <f aca="false" ca="false" dt2D="false" dtr="false" t="normal">CONCATENATE(C1312, D1312, E1312)</f>
        <v>070201100S5630240</v>
      </c>
    </row>
    <row outlineLevel="0" r="1313">
      <c r="A1313" s="160" t="s">
        <v>876</v>
      </c>
      <c r="B1313" s="161" t="s">
        <v>144</v>
      </c>
      <c r="C1313" s="161" t="s">
        <v>1472</v>
      </c>
      <c r="D1313" s="161" t="s">
        <v>1514</v>
      </c>
      <c r="E1313" s="161" t="s">
        <v>877</v>
      </c>
      <c r="F1313" s="162" t="n">
        <v>9728057.77</v>
      </c>
      <c r="G1313" s="164" t="str">
        <f aca="false" ca="false" dt2D="false" dtr="false" t="normal">CONCATENATE(C1313, D1313, E1313)</f>
        <v>070201100S5630244</v>
      </c>
    </row>
    <row ht="89.25" outlineLevel="0" r="1314">
      <c r="A1314" s="160" t="s">
        <v>1515</v>
      </c>
      <c r="B1314" s="161" t="s">
        <v>144</v>
      </c>
      <c r="C1314" s="161" t="s">
        <v>1472</v>
      </c>
      <c r="D1314" s="161" t="s">
        <v>1516</v>
      </c>
      <c r="E1314" s="161" t="s">
        <v>851</v>
      </c>
      <c r="F1314" s="162" t="n">
        <v>2730000</v>
      </c>
      <c r="G1314" s="164" t="str">
        <f aca="false" ca="false" dt2D="false" dtr="false" t="normal">CONCATENATE(C1314, D1314, E1314)</f>
        <v>070201100S5980</v>
      </c>
    </row>
    <row ht="25.5" outlineLevel="0" r="1315">
      <c r="A1315" s="160" t="s">
        <v>872</v>
      </c>
      <c r="B1315" s="161" t="s">
        <v>144</v>
      </c>
      <c r="C1315" s="161" t="s">
        <v>1472</v>
      </c>
      <c r="D1315" s="161" t="s">
        <v>1516</v>
      </c>
      <c r="E1315" s="161" t="s">
        <v>873</v>
      </c>
      <c r="F1315" s="162" t="n">
        <v>2730000</v>
      </c>
      <c r="G1315" s="164" t="str">
        <f aca="false" ca="false" dt2D="false" dtr="false" t="normal">CONCATENATE(C1315, D1315, E1315)</f>
        <v>070201100S5980200</v>
      </c>
    </row>
    <row ht="25.5" outlineLevel="0" r="1316">
      <c r="A1316" s="160" t="s">
        <v>874</v>
      </c>
      <c r="B1316" s="161" t="s">
        <v>144</v>
      </c>
      <c r="C1316" s="161" t="s">
        <v>1472</v>
      </c>
      <c r="D1316" s="161" t="s">
        <v>1516</v>
      </c>
      <c r="E1316" s="161" t="s">
        <v>875</v>
      </c>
      <c r="F1316" s="162" t="n">
        <v>2730000</v>
      </c>
      <c r="G1316" s="164" t="str">
        <f aca="false" ca="false" dt2D="false" dtr="false" t="normal">CONCATENATE(C1316, D1316, E1316)</f>
        <v>070201100S5980240</v>
      </c>
    </row>
    <row outlineLevel="0" r="1317">
      <c r="A1317" s="160" t="s">
        <v>876</v>
      </c>
      <c r="B1317" s="161" t="s">
        <v>144</v>
      </c>
      <c r="C1317" s="161" t="s">
        <v>1472</v>
      </c>
      <c r="D1317" s="161" t="s">
        <v>1516</v>
      </c>
      <c r="E1317" s="161" t="s">
        <v>877</v>
      </c>
      <c r="F1317" s="162" t="n">
        <v>2730000</v>
      </c>
      <c r="G1317" s="164" t="str">
        <f aca="false" ca="false" dt2D="false" dtr="false" t="normal">CONCATENATE(C1317, D1317, E1317)</f>
        <v>070201100S5980244</v>
      </c>
    </row>
    <row ht="89.25" outlineLevel="0" r="1318">
      <c r="A1318" s="160" t="s">
        <v>1515</v>
      </c>
      <c r="B1318" s="161" t="s">
        <v>144</v>
      </c>
      <c r="C1318" s="161" t="s">
        <v>1472</v>
      </c>
      <c r="D1318" s="161" t="s">
        <v>1517</v>
      </c>
      <c r="E1318" s="161" t="s">
        <v>851</v>
      </c>
      <c r="F1318" s="162" t="n">
        <v>7018500</v>
      </c>
      <c r="G1318" s="164" t="str">
        <f aca="false" ca="false" dt2D="false" dtr="false" t="normal">CONCATENATE(C1318, D1318, E1318)</f>
        <v>0702011E151690</v>
      </c>
    </row>
    <row ht="25.5" outlineLevel="0" r="1319">
      <c r="A1319" s="160" t="s">
        <v>872</v>
      </c>
      <c r="B1319" s="161" t="s">
        <v>144</v>
      </c>
      <c r="C1319" s="161" t="s">
        <v>1472</v>
      </c>
      <c r="D1319" s="161" t="s">
        <v>1517</v>
      </c>
      <c r="E1319" s="161" t="s">
        <v>873</v>
      </c>
      <c r="F1319" s="162" t="n">
        <v>7018500</v>
      </c>
      <c r="G1319" s="164" t="str">
        <f aca="false" ca="false" dt2D="false" dtr="false" t="normal">CONCATENATE(C1319, D1319, E1319)</f>
        <v>0702011E151690200</v>
      </c>
    </row>
    <row ht="25.5" outlineLevel="0" r="1320">
      <c r="A1320" s="160" t="s">
        <v>874</v>
      </c>
      <c r="B1320" s="161" t="s">
        <v>144</v>
      </c>
      <c r="C1320" s="161" t="s">
        <v>1472</v>
      </c>
      <c r="D1320" s="161" t="s">
        <v>1517</v>
      </c>
      <c r="E1320" s="161" t="s">
        <v>875</v>
      </c>
      <c r="F1320" s="162" t="n">
        <v>7018500</v>
      </c>
      <c r="G1320" s="164" t="str">
        <f aca="false" ca="false" dt2D="false" dtr="false" t="normal">CONCATENATE(C1320, D1320, E1320)</f>
        <v>0702011E151690240</v>
      </c>
    </row>
    <row outlineLevel="0" r="1321">
      <c r="A1321" s="160" t="s">
        <v>876</v>
      </c>
      <c r="B1321" s="161" t="s">
        <v>144</v>
      </c>
      <c r="C1321" s="161" t="s">
        <v>1472</v>
      </c>
      <c r="D1321" s="161" t="s">
        <v>1517</v>
      </c>
      <c r="E1321" s="161" t="s">
        <v>877</v>
      </c>
      <c r="F1321" s="162" t="n">
        <v>7018500</v>
      </c>
      <c r="G1321" s="164" t="str">
        <f aca="false" ca="false" dt2D="false" dtr="false" t="normal">CONCATENATE(C1321, D1321, E1321)</f>
        <v>0702011E151690244</v>
      </c>
    </row>
    <row ht="38.25" outlineLevel="0" r="1322">
      <c r="A1322" s="160" t="s">
        <v>1072</v>
      </c>
      <c r="B1322" s="161" t="s">
        <v>144</v>
      </c>
      <c r="C1322" s="161" t="s">
        <v>1472</v>
      </c>
      <c r="D1322" s="161" t="s">
        <v>1073</v>
      </c>
      <c r="E1322" s="161" t="s">
        <v>851</v>
      </c>
      <c r="F1322" s="162" t="n">
        <v>2400000</v>
      </c>
      <c r="G1322" s="164" t="str">
        <f aca="false" ca="false" dt2D="false" dtr="false" t="normal">CONCATENATE(C1322, D1322, E1322)</f>
        <v>07020300000000</v>
      </c>
    </row>
    <row ht="38.25" outlineLevel="0" r="1323">
      <c r="A1323" s="160" t="s">
        <v>1518</v>
      </c>
      <c r="B1323" s="161" t="s">
        <v>144</v>
      </c>
      <c r="C1323" s="161" t="s">
        <v>1472</v>
      </c>
      <c r="D1323" s="161" t="s">
        <v>1519</v>
      </c>
      <c r="E1323" s="161" t="s">
        <v>851</v>
      </c>
      <c r="F1323" s="162" t="n">
        <v>2400000</v>
      </c>
      <c r="G1323" s="164" t="str">
        <f aca="false" ca="false" dt2D="false" dtr="false" t="normal">CONCATENATE(C1323, D1323, E1323)</f>
        <v>07020340000000</v>
      </c>
    </row>
    <row ht="76.5" outlineLevel="0" r="1324">
      <c r="A1324" s="160" t="s">
        <v>1520</v>
      </c>
      <c r="B1324" s="161" t="s">
        <v>144</v>
      </c>
      <c r="C1324" s="161" t="s">
        <v>1472</v>
      </c>
      <c r="D1324" s="161" t="s">
        <v>1521</v>
      </c>
      <c r="E1324" s="161" t="s">
        <v>851</v>
      </c>
      <c r="F1324" s="162" t="n">
        <v>2400000</v>
      </c>
      <c r="G1324" s="164" t="str">
        <f aca="false" ca="false" dt2D="false" dtr="false" t="normal">CONCATENATE(C1324, D1324, E1324)</f>
        <v>07020340080000</v>
      </c>
    </row>
    <row ht="25.5" outlineLevel="0" r="1325">
      <c r="A1325" s="160" t="s">
        <v>872</v>
      </c>
      <c r="B1325" s="161" t="s">
        <v>144</v>
      </c>
      <c r="C1325" s="161" t="s">
        <v>1472</v>
      </c>
      <c r="D1325" s="161" t="s">
        <v>1521</v>
      </c>
      <c r="E1325" s="161" t="s">
        <v>873</v>
      </c>
      <c r="F1325" s="162" t="n">
        <v>2400000</v>
      </c>
      <c r="G1325" s="164" t="str">
        <f aca="false" ca="false" dt2D="false" dtr="false" t="normal">CONCATENATE(C1325, D1325, E1325)</f>
        <v>07020340080000200</v>
      </c>
    </row>
    <row ht="25.5" outlineLevel="0" r="1326">
      <c r="A1326" s="160" t="s">
        <v>874</v>
      </c>
      <c r="B1326" s="161" t="s">
        <v>144</v>
      </c>
      <c r="C1326" s="161" t="s">
        <v>1472</v>
      </c>
      <c r="D1326" s="161" t="s">
        <v>1521</v>
      </c>
      <c r="E1326" s="161" t="s">
        <v>875</v>
      </c>
      <c r="F1326" s="162" t="n">
        <v>2400000</v>
      </c>
      <c r="G1326" s="164" t="str">
        <f aca="false" ca="false" dt2D="false" dtr="false" t="normal">CONCATENATE(C1326, D1326, E1326)</f>
        <v>07020340080000240</v>
      </c>
    </row>
    <row outlineLevel="0" r="1327">
      <c r="A1327" s="160" t="s">
        <v>876</v>
      </c>
      <c r="B1327" s="161" t="s">
        <v>144</v>
      </c>
      <c r="C1327" s="161" t="s">
        <v>1472</v>
      </c>
      <c r="D1327" s="161" t="s">
        <v>1521</v>
      </c>
      <c r="E1327" s="161" t="s">
        <v>877</v>
      </c>
      <c r="F1327" s="162" t="n">
        <v>2400000</v>
      </c>
      <c r="G1327" s="164" t="str">
        <f aca="false" ca="false" dt2D="false" dtr="false" t="normal">CONCATENATE(C1327, D1327, E1327)</f>
        <v>07020340080000244</v>
      </c>
    </row>
    <row ht="25.5" outlineLevel="0" r="1328">
      <c r="A1328" s="160" t="s">
        <v>1028</v>
      </c>
      <c r="B1328" s="161" t="s">
        <v>144</v>
      </c>
      <c r="C1328" s="161" t="s">
        <v>1472</v>
      </c>
      <c r="D1328" s="161" t="s">
        <v>1029</v>
      </c>
      <c r="E1328" s="161" t="s">
        <v>851</v>
      </c>
      <c r="F1328" s="162" t="n">
        <v>13334</v>
      </c>
      <c r="G1328" s="164" t="str">
        <f aca="false" ca="false" dt2D="false" dtr="false" t="normal">CONCATENATE(C1328, D1328, E1328)</f>
        <v>07020900000000</v>
      </c>
    </row>
    <row ht="25.5" outlineLevel="0" r="1329">
      <c r="A1329" s="160" t="s">
        <v>1522</v>
      </c>
      <c r="B1329" s="161" t="s">
        <v>144</v>
      </c>
      <c r="C1329" s="161" t="s">
        <v>1472</v>
      </c>
      <c r="D1329" s="161" t="s">
        <v>1523</v>
      </c>
      <c r="E1329" s="161" t="s">
        <v>851</v>
      </c>
      <c r="F1329" s="162" t="n">
        <v>13334</v>
      </c>
      <c r="G1329" s="164" t="str">
        <f aca="false" ca="false" dt2D="false" dtr="false" t="normal">CONCATENATE(C1329, D1329, E1329)</f>
        <v>07020930000000</v>
      </c>
    </row>
    <row ht="76.5" outlineLevel="0" r="1330">
      <c r="A1330" s="160" t="s">
        <v>1524</v>
      </c>
      <c r="B1330" s="161" t="s">
        <v>144</v>
      </c>
      <c r="C1330" s="161" t="s">
        <v>1472</v>
      </c>
      <c r="D1330" s="161" t="s">
        <v>1525</v>
      </c>
      <c r="E1330" s="161" t="s">
        <v>851</v>
      </c>
      <c r="F1330" s="162" t="n">
        <v>13334</v>
      </c>
      <c r="G1330" s="164" t="str">
        <f aca="false" ca="false" dt2D="false" dtr="false" t="normal">CONCATENATE(C1330, D1330, E1330)</f>
        <v>0702093R373980</v>
      </c>
    </row>
    <row ht="25.5" outlineLevel="0" r="1331">
      <c r="A1331" s="160" t="s">
        <v>872</v>
      </c>
      <c r="B1331" s="161" t="s">
        <v>144</v>
      </c>
      <c r="C1331" s="161" t="s">
        <v>1472</v>
      </c>
      <c r="D1331" s="161" t="s">
        <v>1525</v>
      </c>
      <c r="E1331" s="161" t="s">
        <v>873</v>
      </c>
      <c r="F1331" s="162" t="n">
        <v>13334</v>
      </c>
      <c r="G1331" s="164" t="str">
        <f aca="false" ca="false" dt2D="false" dtr="false" t="normal">CONCATENATE(C1331, D1331, E1331)</f>
        <v>0702093R373980200</v>
      </c>
    </row>
    <row ht="25.5" outlineLevel="0" r="1332">
      <c r="A1332" s="160" t="s">
        <v>874</v>
      </c>
      <c r="B1332" s="161" t="s">
        <v>144</v>
      </c>
      <c r="C1332" s="161" t="s">
        <v>1472</v>
      </c>
      <c r="D1332" s="161" t="s">
        <v>1525</v>
      </c>
      <c r="E1332" s="161" t="s">
        <v>875</v>
      </c>
      <c r="F1332" s="162" t="n">
        <v>13334</v>
      </c>
      <c r="G1332" s="164" t="str">
        <f aca="false" ca="false" dt2D="false" dtr="false" t="normal">CONCATENATE(C1332, D1332, E1332)</f>
        <v>0702093R373980240</v>
      </c>
    </row>
    <row outlineLevel="0" r="1333">
      <c r="A1333" s="160" t="s">
        <v>876</v>
      </c>
      <c r="B1333" s="161" t="s">
        <v>144</v>
      </c>
      <c r="C1333" s="161" t="s">
        <v>1472</v>
      </c>
      <c r="D1333" s="161" t="s">
        <v>1525</v>
      </c>
      <c r="E1333" s="161" t="s">
        <v>877</v>
      </c>
      <c r="F1333" s="162" t="n">
        <v>13334</v>
      </c>
      <c r="G1333" s="164" t="str">
        <f aca="false" ca="false" dt2D="false" dtr="false" t="normal">CONCATENATE(C1333, D1333, E1333)</f>
        <v>0702093R373980244</v>
      </c>
    </row>
    <row outlineLevel="0" r="1334">
      <c r="A1334" s="160" t="s">
        <v>1243</v>
      </c>
      <c r="B1334" s="161" t="s">
        <v>144</v>
      </c>
      <c r="C1334" s="161" t="s">
        <v>1244</v>
      </c>
      <c r="D1334" s="161" t="s">
        <v>851</v>
      </c>
      <c r="E1334" s="161" t="s">
        <v>851</v>
      </c>
      <c r="F1334" s="162" t="n">
        <v>70762431.07</v>
      </c>
      <c r="G1334" s="164" t="str">
        <f aca="false" ca="false" dt2D="false" dtr="false" t="normal">CONCATENATE(C1334, D1334, E1334)</f>
        <v>0703</v>
      </c>
    </row>
    <row ht="25.5" outlineLevel="0" r="1335">
      <c r="A1335" s="160" t="s">
        <v>1137</v>
      </c>
      <c r="B1335" s="161" t="s">
        <v>144</v>
      </c>
      <c r="C1335" s="161" t="s">
        <v>1244</v>
      </c>
      <c r="D1335" s="161" t="s">
        <v>1138</v>
      </c>
      <c r="E1335" s="161" t="s">
        <v>851</v>
      </c>
      <c r="F1335" s="162" t="n">
        <v>70682431.07</v>
      </c>
      <c r="G1335" s="164" t="str">
        <f aca="false" ca="false" dt2D="false" dtr="false" t="normal">CONCATENATE(C1335, D1335, E1335)</f>
        <v>07030100000000</v>
      </c>
    </row>
    <row ht="25.5" outlineLevel="0" r="1336">
      <c r="A1336" s="160" t="s">
        <v>1215</v>
      </c>
      <c r="B1336" s="161" t="s">
        <v>144</v>
      </c>
      <c r="C1336" s="161" t="s">
        <v>1244</v>
      </c>
      <c r="D1336" s="161" t="s">
        <v>1216</v>
      </c>
      <c r="E1336" s="161" t="s">
        <v>851</v>
      </c>
      <c r="F1336" s="162" t="n">
        <v>70682431.07</v>
      </c>
      <c r="G1336" s="164" t="str">
        <f aca="false" ca="false" dt2D="false" dtr="false" t="normal">CONCATENATE(C1336, D1336, E1336)</f>
        <v>07030110000000</v>
      </c>
    </row>
    <row ht="76.5" outlineLevel="0" r="1337">
      <c r="A1337" s="160" t="s">
        <v>1526</v>
      </c>
      <c r="B1337" s="161" t="s">
        <v>144</v>
      </c>
      <c r="C1337" s="161" t="s">
        <v>1244</v>
      </c>
      <c r="D1337" s="161" t="s">
        <v>1527</v>
      </c>
      <c r="E1337" s="161" t="s">
        <v>851</v>
      </c>
      <c r="F1337" s="162" t="n">
        <v>709600</v>
      </c>
      <c r="G1337" s="164" t="str">
        <f aca="false" ca="false" dt2D="false" dtr="false" t="normal">CONCATENATE(C1337, D1337, E1337)</f>
        <v>07030110027240</v>
      </c>
    </row>
    <row ht="25.5" outlineLevel="0" r="1338">
      <c r="A1338" s="160" t="s">
        <v>1120</v>
      </c>
      <c r="B1338" s="161" t="s">
        <v>144</v>
      </c>
      <c r="C1338" s="161" t="s">
        <v>1244</v>
      </c>
      <c r="D1338" s="161" t="s">
        <v>1527</v>
      </c>
      <c r="E1338" s="161" t="s">
        <v>1121</v>
      </c>
      <c r="F1338" s="162" t="n">
        <v>709600</v>
      </c>
      <c r="G1338" s="164" t="str">
        <f aca="false" ca="false" dt2D="false" dtr="false" t="normal">CONCATENATE(C1338, D1338, E1338)</f>
        <v>07030110027240600</v>
      </c>
    </row>
    <row outlineLevel="0" r="1339">
      <c r="A1339" s="160" t="s">
        <v>1247</v>
      </c>
      <c r="B1339" s="161" t="s">
        <v>144</v>
      </c>
      <c r="C1339" s="161" t="s">
        <v>1244</v>
      </c>
      <c r="D1339" s="161" t="s">
        <v>1527</v>
      </c>
      <c r="E1339" s="161" t="s">
        <v>1248</v>
      </c>
      <c r="F1339" s="162" t="n">
        <v>709600</v>
      </c>
      <c r="G1339" s="164" t="str">
        <f aca="false" ca="false" dt2D="false" dtr="false" t="normal">CONCATENATE(C1339, D1339, E1339)</f>
        <v>07030110027240610</v>
      </c>
    </row>
    <row ht="51" outlineLevel="0" r="1340">
      <c r="A1340" s="160" t="s">
        <v>1249</v>
      </c>
      <c r="B1340" s="161" t="s">
        <v>144</v>
      </c>
      <c r="C1340" s="161" t="s">
        <v>1244</v>
      </c>
      <c r="D1340" s="161" t="s">
        <v>1527</v>
      </c>
      <c r="E1340" s="161" t="s">
        <v>1250</v>
      </c>
      <c r="F1340" s="162" t="n">
        <v>709600</v>
      </c>
      <c r="G1340" s="164" t="str">
        <f aca="false" ca="false" dt2D="false" dtr="false" t="normal">CONCATENATE(C1340, D1340, E1340)</f>
        <v>07030110027240611</v>
      </c>
    </row>
    <row ht="89.25" outlineLevel="0" r="1341">
      <c r="A1341" s="160" t="s">
        <v>1442</v>
      </c>
      <c r="B1341" s="161" t="s">
        <v>144</v>
      </c>
      <c r="C1341" s="161" t="s">
        <v>1244</v>
      </c>
      <c r="D1341" s="161" t="s">
        <v>1443</v>
      </c>
      <c r="E1341" s="161" t="s">
        <v>851</v>
      </c>
      <c r="F1341" s="162" t="n">
        <v>2840000</v>
      </c>
      <c r="G1341" s="164" t="str">
        <f aca="false" ca="false" dt2D="false" dtr="false" t="normal">CONCATENATE(C1341, D1341, E1341)</f>
        <v>07030110027242</v>
      </c>
    </row>
    <row ht="25.5" outlineLevel="0" r="1342">
      <c r="A1342" s="160" t="s">
        <v>1120</v>
      </c>
      <c r="B1342" s="161" t="s">
        <v>144</v>
      </c>
      <c r="C1342" s="161" t="s">
        <v>1244</v>
      </c>
      <c r="D1342" s="161" t="s">
        <v>1443</v>
      </c>
      <c r="E1342" s="161" t="s">
        <v>1121</v>
      </c>
      <c r="F1342" s="162" t="n">
        <v>2840000</v>
      </c>
      <c r="G1342" s="164" t="str">
        <f aca="false" ca="false" dt2D="false" dtr="false" t="normal">CONCATENATE(C1342, D1342, E1342)</f>
        <v>07030110027242600</v>
      </c>
    </row>
    <row outlineLevel="0" r="1343">
      <c r="A1343" s="160" t="s">
        <v>1247</v>
      </c>
      <c r="B1343" s="161" t="s">
        <v>144</v>
      </c>
      <c r="C1343" s="161" t="s">
        <v>1244</v>
      </c>
      <c r="D1343" s="161" t="s">
        <v>1443</v>
      </c>
      <c r="E1343" s="161" t="s">
        <v>1248</v>
      </c>
      <c r="F1343" s="162" t="n">
        <v>2840000</v>
      </c>
      <c r="G1343" s="164" t="str">
        <f aca="false" ca="false" dt2D="false" dtr="false" t="normal">CONCATENATE(C1343, D1343, E1343)</f>
        <v>07030110027242610</v>
      </c>
    </row>
    <row ht="51" outlineLevel="0" r="1344">
      <c r="A1344" s="160" t="s">
        <v>1249</v>
      </c>
      <c r="B1344" s="161" t="s">
        <v>144</v>
      </c>
      <c r="C1344" s="161" t="s">
        <v>1244</v>
      </c>
      <c r="D1344" s="161" t="s">
        <v>1443</v>
      </c>
      <c r="E1344" s="161" t="s">
        <v>1250</v>
      </c>
      <c r="F1344" s="162" t="n">
        <v>2840000</v>
      </c>
      <c r="G1344" s="164" t="str">
        <f aca="false" ca="false" dt2D="false" dtr="false" t="normal">CONCATENATE(C1344, D1344, E1344)</f>
        <v>07030110027242611</v>
      </c>
    </row>
    <row ht="102" outlineLevel="0" r="1345">
      <c r="A1345" s="160" t="s">
        <v>1528</v>
      </c>
      <c r="B1345" s="161" t="s">
        <v>144</v>
      </c>
      <c r="C1345" s="161" t="s">
        <v>1244</v>
      </c>
      <c r="D1345" s="161" t="s">
        <v>1529</v>
      </c>
      <c r="E1345" s="161" t="s">
        <v>851</v>
      </c>
      <c r="F1345" s="162" t="n">
        <v>3471400</v>
      </c>
      <c r="G1345" s="164" t="str">
        <f aca="false" ca="false" dt2D="false" dtr="false" t="normal">CONCATENATE(C1345, D1345, E1345)</f>
        <v>07030110040030</v>
      </c>
    </row>
    <row ht="25.5" outlineLevel="0" r="1346">
      <c r="A1346" s="160" t="s">
        <v>1120</v>
      </c>
      <c r="B1346" s="161" t="s">
        <v>144</v>
      </c>
      <c r="C1346" s="161" t="s">
        <v>1244</v>
      </c>
      <c r="D1346" s="161" t="s">
        <v>1529</v>
      </c>
      <c r="E1346" s="161" t="s">
        <v>1121</v>
      </c>
      <c r="F1346" s="162" t="n">
        <v>3471400</v>
      </c>
      <c r="G1346" s="164" t="str">
        <f aca="false" ca="false" dt2D="false" dtr="false" t="normal">CONCATENATE(C1346, D1346, E1346)</f>
        <v>07030110040030600</v>
      </c>
    </row>
    <row outlineLevel="0" r="1347">
      <c r="A1347" s="160" t="s">
        <v>1247</v>
      </c>
      <c r="B1347" s="161" t="s">
        <v>144</v>
      </c>
      <c r="C1347" s="161" t="s">
        <v>1244</v>
      </c>
      <c r="D1347" s="161" t="s">
        <v>1529</v>
      </c>
      <c r="E1347" s="161" t="s">
        <v>1248</v>
      </c>
      <c r="F1347" s="162" t="n">
        <v>3471400</v>
      </c>
      <c r="G1347" s="164" t="str">
        <f aca="false" ca="false" dt2D="false" dtr="false" t="normal">CONCATENATE(C1347, D1347, E1347)</f>
        <v>07030110040030610</v>
      </c>
    </row>
    <row ht="51" outlineLevel="0" r="1348">
      <c r="A1348" s="160" t="s">
        <v>1249</v>
      </c>
      <c r="B1348" s="161" t="s">
        <v>144</v>
      </c>
      <c r="C1348" s="161" t="s">
        <v>1244</v>
      </c>
      <c r="D1348" s="161" t="s">
        <v>1529</v>
      </c>
      <c r="E1348" s="161" t="s">
        <v>1250</v>
      </c>
      <c r="F1348" s="162" t="n">
        <v>3471400</v>
      </c>
      <c r="G1348" s="164" t="str">
        <f aca="false" ca="false" dt2D="false" dtr="false" t="normal">CONCATENATE(C1348, D1348, E1348)</f>
        <v>07030110040030611</v>
      </c>
    </row>
    <row ht="102" outlineLevel="0" r="1349">
      <c r="A1349" s="160" t="s">
        <v>1530</v>
      </c>
      <c r="B1349" s="161" t="s">
        <v>144</v>
      </c>
      <c r="C1349" s="161" t="s">
        <v>1244</v>
      </c>
      <c r="D1349" s="161" t="s">
        <v>1531</v>
      </c>
      <c r="E1349" s="161" t="s">
        <v>851</v>
      </c>
      <c r="F1349" s="162" t="n">
        <v>16484100</v>
      </c>
      <c r="G1349" s="164" t="str">
        <f aca="false" ca="false" dt2D="false" dtr="false" t="normal">CONCATENATE(C1349, D1349, E1349)</f>
        <v>07030110040031</v>
      </c>
    </row>
    <row ht="25.5" outlineLevel="0" r="1350">
      <c r="A1350" s="160" t="s">
        <v>1120</v>
      </c>
      <c r="B1350" s="161" t="s">
        <v>144</v>
      </c>
      <c r="C1350" s="161" t="s">
        <v>1244</v>
      </c>
      <c r="D1350" s="161" t="s">
        <v>1531</v>
      </c>
      <c r="E1350" s="161" t="s">
        <v>1121</v>
      </c>
      <c r="F1350" s="162" t="n">
        <v>16484100</v>
      </c>
      <c r="G1350" s="164" t="str">
        <f aca="false" ca="false" dt2D="false" dtr="false" t="normal">CONCATENATE(C1350, D1350, E1350)</f>
        <v>07030110040031600</v>
      </c>
    </row>
    <row outlineLevel="0" r="1351">
      <c r="A1351" s="160" t="s">
        <v>1247</v>
      </c>
      <c r="B1351" s="161" t="s">
        <v>144</v>
      </c>
      <c r="C1351" s="161" t="s">
        <v>1244</v>
      </c>
      <c r="D1351" s="161" t="s">
        <v>1531</v>
      </c>
      <c r="E1351" s="161" t="s">
        <v>1248</v>
      </c>
      <c r="F1351" s="162" t="n">
        <v>16484100</v>
      </c>
      <c r="G1351" s="164" t="str">
        <f aca="false" ca="false" dt2D="false" dtr="false" t="normal">CONCATENATE(C1351, D1351, E1351)</f>
        <v>07030110040031610</v>
      </c>
    </row>
    <row ht="51" outlineLevel="0" r="1352">
      <c r="A1352" s="160" t="s">
        <v>1249</v>
      </c>
      <c r="B1352" s="161" t="s">
        <v>144</v>
      </c>
      <c r="C1352" s="161" t="s">
        <v>1244</v>
      </c>
      <c r="D1352" s="161" t="s">
        <v>1531</v>
      </c>
      <c r="E1352" s="161" t="s">
        <v>1250</v>
      </c>
      <c r="F1352" s="162" t="n">
        <v>16484100</v>
      </c>
      <c r="G1352" s="164" t="str">
        <f aca="false" ca="false" dt2D="false" dtr="false" t="normal">CONCATENATE(C1352, D1352, E1352)</f>
        <v>07030110040031611</v>
      </c>
    </row>
    <row ht="140.25" outlineLevel="0" r="1353">
      <c r="A1353" s="160" t="s">
        <v>1532</v>
      </c>
      <c r="B1353" s="161" t="s">
        <v>144</v>
      </c>
      <c r="C1353" s="161" t="s">
        <v>1244</v>
      </c>
      <c r="D1353" s="161" t="s">
        <v>1533</v>
      </c>
      <c r="E1353" s="161" t="s">
        <v>851</v>
      </c>
      <c r="F1353" s="162" t="n">
        <v>651000</v>
      </c>
      <c r="G1353" s="164" t="str">
        <f aca="false" ca="false" dt2D="false" dtr="false" t="normal">CONCATENATE(C1353, D1353, E1353)</f>
        <v>07030110040032</v>
      </c>
    </row>
    <row ht="25.5" outlineLevel="0" r="1354">
      <c r="A1354" s="160" t="s">
        <v>1120</v>
      </c>
      <c r="B1354" s="161" t="s">
        <v>144</v>
      </c>
      <c r="C1354" s="161" t="s">
        <v>1244</v>
      </c>
      <c r="D1354" s="161" t="s">
        <v>1533</v>
      </c>
      <c r="E1354" s="161" t="s">
        <v>1121</v>
      </c>
      <c r="F1354" s="162" t="n">
        <v>651000</v>
      </c>
      <c r="G1354" s="164" t="str">
        <f aca="false" ca="false" dt2D="false" dtr="false" t="normal">CONCATENATE(C1354, D1354, E1354)</f>
        <v>07030110040032600</v>
      </c>
    </row>
    <row outlineLevel="0" r="1355">
      <c r="A1355" s="160" t="s">
        <v>1247</v>
      </c>
      <c r="B1355" s="161" t="s">
        <v>144</v>
      </c>
      <c r="C1355" s="161" t="s">
        <v>1244</v>
      </c>
      <c r="D1355" s="161" t="s">
        <v>1533</v>
      </c>
      <c r="E1355" s="161" t="s">
        <v>1248</v>
      </c>
      <c r="F1355" s="162" t="n">
        <v>651000</v>
      </c>
      <c r="G1355" s="164" t="str">
        <f aca="false" ca="false" dt2D="false" dtr="false" t="normal">CONCATENATE(C1355, D1355, E1355)</f>
        <v>07030110040032610</v>
      </c>
    </row>
    <row ht="51" outlineLevel="0" r="1356">
      <c r="A1356" s="160" t="s">
        <v>1249</v>
      </c>
      <c r="B1356" s="161" t="s">
        <v>144</v>
      </c>
      <c r="C1356" s="161" t="s">
        <v>1244</v>
      </c>
      <c r="D1356" s="161" t="s">
        <v>1533</v>
      </c>
      <c r="E1356" s="161" t="s">
        <v>1250</v>
      </c>
      <c r="F1356" s="162" t="n">
        <v>651000</v>
      </c>
      <c r="G1356" s="164" t="str">
        <f aca="false" ca="false" dt2D="false" dtr="false" t="normal">CONCATENATE(C1356, D1356, E1356)</f>
        <v>07030110040032611</v>
      </c>
    </row>
    <row ht="153" outlineLevel="0" r="1357">
      <c r="A1357" s="160" t="s">
        <v>1534</v>
      </c>
      <c r="B1357" s="161" t="s">
        <v>144</v>
      </c>
      <c r="C1357" s="161" t="s">
        <v>1244</v>
      </c>
      <c r="D1357" s="161" t="s">
        <v>1535</v>
      </c>
      <c r="E1357" s="161" t="s">
        <v>851</v>
      </c>
      <c r="F1357" s="162" t="n">
        <v>1411400</v>
      </c>
      <c r="G1357" s="164" t="str">
        <f aca="false" ca="false" dt2D="false" dtr="false" t="normal">CONCATENATE(C1357, D1357, E1357)</f>
        <v>07030110040033</v>
      </c>
    </row>
    <row ht="25.5" outlineLevel="0" r="1358">
      <c r="A1358" s="160" t="s">
        <v>1120</v>
      </c>
      <c r="B1358" s="161" t="s">
        <v>144</v>
      </c>
      <c r="C1358" s="161" t="s">
        <v>1244</v>
      </c>
      <c r="D1358" s="161" t="s">
        <v>1535</v>
      </c>
      <c r="E1358" s="161" t="s">
        <v>1121</v>
      </c>
      <c r="F1358" s="162" t="n">
        <v>1411400</v>
      </c>
      <c r="G1358" s="164" t="str">
        <f aca="false" ca="false" dt2D="false" dtr="false" t="normal">CONCATENATE(C1358, D1358, E1358)</f>
        <v>07030110040033600</v>
      </c>
    </row>
    <row outlineLevel="0" r="1359">
      <c r="A1359" s="160" t="s">
        <v>1247</v>
      </c>
      <c r="B1359" s="161" t="s">
        <v>144</v>
      </c>
      <c r="C1359" s="161" t="s">
        <v>1244</v>
      </c>
      <c r="D1359" s="161" t="s">
        <v>1535</v>
      </c>
      <c r="E1359" s="161" t="s">
        <v>1248</v>
      </c>
      <c r="F1359" s="162" t="n">
        <v>1411400</v>
      </c>
      <c r="G1359" s="164" t="str">
        <f aca="false" ca="false" dt2D="false" dtr="false" t="normal">CONCATENATE(C1359, D1359, E1359)</f>
        <v>07030110040033610</v>
      </c>
    </row>
    <row ht="51" outlineLevel="0" r="1360">
      <c r="A1360" s="160" t="s">
        <v>1249</v>
      </c>
      <c r="B1360" s="161" t="s">
        <v>144</v>
      </c>
      <c r="C1360" s="161" t="s">
        <v>1244</v>
      </c>
      <c r="D1360" s="161" t="s">
        <v>1535</v>
      </c>
      <c r="E1360" s="161" t="s">
        <v>1250</v>
      </c>
      <c r="F1360" s="162" t="n">
        <v>1411400</v>
      </c>
      <c r="G1360" s="164" t="str">
        <f aca="false" ca="false" dt2D="false" dtr="false" t="normal">CONCATENATE(C1360, D1360, E1360)</f>
        <v>07030110040033611</v>
      </c>
    </row>
    <row ht="140.25" outlineLevel="0" r="1361">
      <c r="A1361" s="160" t="s">
        <v>1536</v>
      </c>
      <c r="B1361" s="161" t="s">
        <v>144</v>
      </c>
      <c r="C1361" s="161" t="s">
        <v>1244</v>
      </c>
      <c r="D1361" s="161" t="s">
        <v>1537</v>
      </c>
      <c r="E1361" s="161" t="s">
        <v>851</v>
      </c>
      <c r="F1361" s="162" t="n">
        <v>8088931.12</v>
      </c>
      <c r="G1361" s="164" t="str">
        <f aca="false" ca="false" dt2D="false" dtr="false" t="normal">CONCATENATE(C1361, D1361, E1361)</f>
        <v>07030110041030</v>
      </c>
    </row>
    <row ht="25.5" outlineLevel="0" r="1362">
      <c r="A1362" s="160" t="s">
        <v>1120</v>
      </c>
      <c r="B1362" s="161" t="s">
        <v>144</v>
      </c>
      <c r="C1362" s="161" t="s">
        <v>1244</v>
      </c>
      <c r="D1362" s="161" t="s">
        <v>1537</v>
      </c>
      <c r="E1362" s="161" t="s">
        <v>1121</v>
      </c>
      <c r="F1362" s="162" t="n">
        <v>8088931.12</v>
      </c>
      <c r="G1362" s="164" t="str">
        <f aca="false" ca="false" dt2D="false" dtr="false" t="normal">CONCATENATE(C1362, D1362, E1362)</f>
        <v>07030110041030600</v>
      </c>
    </row>
    <row outlineLevel="0" r="1363">
      <c r="A1363" s="160" t="s">
        <v>1247</v>
      </c>
      <c r="B1363" s="161" t="s">
        <v>144</v>
      </c>
      <c r="C1363" s="161" t="s">
        <v>1244</v>
      </c>
      <c r="D1363" s="161" t="s">
        <v>1537</v>
      </c>
      <c r="E1363" s="161" t="s">
        <v>1248</v>
      </c>
      <c r="F1363" s="162" t="n">
        <v>8088931.12</v>
      </c>
      <c r="G1363" s="164" t="str">
        <f aca="false" ca="false" dt2D="false" dtr="false" t="normal">CONCATENATE(C1363, D1363, E1363)</f>
        <v>07030110041030610</v>
      </c>
    </row>
    <row ht="51" outlineLevel="0" r="1364">
      <c r="A1364" s="160" t="s">
        <v>1249</v>
      </c>
      <c r="B1364" s="161" t="s">
        <v>144</v>
      </c>
      <c r="C1364" s="161" t="s">
        <v>1244</v>
      </c>
      <c r="D1364" s="161" t="s">
        <v>1537</v>
      </c>
      <c r="E1364" s="161" t="s">
        <v>1250</v>
      </c>
      <c r="F1364" s="162" t="n">
        <v>8088931.12</v>
      </c>
      <c r="G1364" s="164" t="str">
        <f aca="false" ca="false" dt2D="false" dtr="false" t="normal">CONCATENATE(C1364, D1364, E1364)</f>
        <v>07030110041030611</v>
      </c>
    </row>
    <row ht="76.5" outlineLevel="0" r="1365">
      <c r="A1365" s="160" t="s">
        <v>1538</v>
      </c>
      <c r="B1365" s="161" t="s">
        <v>144</v>
      </c>
      <c r="C1365" s="161" t="s">
        <v>1244</v>
      </c>
      <c r="D1365" s="161" t="s">
        <v>1539</v>
      </c>
      <c r="E1365" s="161" t="s">
        <v>851</v>
      </c>
      <c r="F1365" s="162" t="n">
        <v>15752100</v>
      </c>
      <c r="G1365" s="164" t="str">
        <f aca="false" ca="false" dt2D="false" dtr="false" t="normal">CONCATENATE(C1365, D1365, E1365)</f>
        <v>07030110042030</v>
      </c>
    </row>
    <row ht="25.5" outlineLevel="0" r="1366">
      <c r="A1366" s="160" t="s">
        <v>1120</v>
      </c>
      <c r="B1366" s="161" t="s">
        <v>144</v>
      </c>
      <c r="C1366" s="161" t="s">
        <v>1244</v>
      </c>
      <c r="D1366" s="161" t="s">
        <v>1539</v>
      </c>
      <c r="E1366" s="161" t="s">
        <v>1121</v>
      </c>
      <c r="F1366" s="162" t="n">
        <v>15645943.03</v>
      </c>
      <c r="G1366" s="164" t="str">
        <f aca="false" ca="false" dt2D="false" dtr="false" t="normal">CONCATENATE(C1366, D1366, E1366)</f>
        <v>07030110042030600</v>
      </c>
    </row>
    <row outlineLevel="0" r="1367">
      <c r="A1367" s="160" t="s">
        <v>1247</v>
      </c>
      <c r="B1367" s="161" t="s">
        <v>144</v>
      </c>
      <c r="C1367" s="161" t="s">
        <v>1244</v>
      </c>
      <c r="D1367" s="161" t="s">
        <v>1539</v>
      </c>
      <c r="E1367" s="161" t="s">
        <v>1248</v>
      </c>
      <c r="F1367" s="162" t="n">
        <v>15450887.71</v>
      </c>
      <c r="G1367" s="164" t="str">
        <f aca="false" ca="false" dt2D="false" dtr="false" t="normal">CONCATENATE(C1367, D1367, E1367)</f>
        <v>07030110042030610</v>
      </c>
    </row>
    <row ht="51" outlineLevel="0" r="1368">
      <c r="A1368" s="160" t="s">
        <v>1249</v>
      </c>
      <c r="B1368" s="161" t="s">
        <v>144</v>
      </c>
      <c r="C1368" s="161" t="s">
        <v>1244</v>
      </c>
      <c r="D1368" s="161" t="s">
        <v>1539</v>
      </c>
      <c r="E1368" s="161" t="s">
        <v>1250</v>
      </c>
      <c r="F1368" s="162" t="n">
        <v>15229162</v>
      </c>
      <c r="G1368" s="164" t="str">
        <f aca="false" ca="false" dt2D="false" dtr="false" t="normal">CONCATENATE(C1368, D1368, E1368)</f>
        <v>07030110042030611</v>
      </c>
    </row>
    <row outlineLevel="0" r="1369">
      <c r="A1369" s="160" t="s">
        <v>1540</v>
      </c>
      <c r="B1369" s="161" t="s">
        <v>144</v>
      </c>
      <c r="C1369" s="161" t="s">
        <v>1244</v>
      </c>
      <c r="D1369" s="161" t="s">
        <v>1539</v>
      </c>
      <c r="E1369" s="161" t="s">
        <v>1541</v>
      </c>
      <c r="F1369" s="162" t="n">
        <v>221725.71</v>
      </c>
      <c r="G1369" s="164" t="str">
        <f aca="false" ca="false" dt2D="false" dtr="false" t="normal">CONCATENATE(C1369, D1369, E1369)</f>
        <v>07030110042030613</v>
      </c>
    </row>
    <row outlineLevel="0" r="1370">
      <c r="A1370" s="160" t="s">
        <v>1542</v>
      </c>
      <c r="B1370" s="161" t="s">
        <v>144</v>
      </c>
      <c r="C1370" s="161" t="s">
        <v>1244</v>
      </c>
      <c r="D1370" s="161" t="s">
        <v>1539</v>
      </c>
      <c r="E1370" s="161" t="s">
        <v>1543</v>
      </c>
      <c r="F1370" s="162" t="n">
        <v>29283.97</v>
      </c>
      <c r="G1370" s="164" t="str">
        <f aca="false" ca="false" dt2D="false" dtr="false" t="normal">CONCATENATE(C1370, D1370, E1370)</f>
        <v>07030110042030620</v>
      </c>
    </row>
    <row outlineLevel="0" r="1371">
      <c r="A1371" s="160" t="s">
        <v>1544</v>
      </c>
      <c r="B1371" s="161" t="s">
        <v>144</v>
      </c>
      <c r="C1371" s="161" t="s">
        <v>1244</v>
      </c>
      <c r="D1371" s="161" t="s">
        <v>1539</v>
      </c>
      <c r="E1371" s="161" t="s">
        <v>1545</v>
      </c>
      <c r="F1371" s="162" t="n">
        <v>29283.97</v>
      </c>
      <c r="G1371" s="164" t="str">
        <f aca="false" ca="false" dt2D="false" dtr="false" t="normal">CONCATENATE(C1371, D1371, E1371)</f>
        <v>07030110042030623</v>
      </c>
    </row>
    <row ht="51" outlineLevel="0" r="1372">
      <c r="A1372" s="160" t="s">
        <v>1122</v>
      </c>
      <c r="B1372" s="161" t="s">
        <v>144</v>
      </c>
      <c r="C1372" s="161" t="s">
        <v>1244</v>
      </c>
      <c r="D1372" s="161" t="s">
        <v>1539</v>
      </c>
      <c r="E1372" s="161" t="s">
        <v>1123</v>
      </c>
      <c r="F1372" s="162" t="n">
        <v>165771.35</v>
      </c>
      <c r="G1372" s="164" t="str">
        <f aca="false" ca="false" dt2D="false" dtr="false" t="normal">CONCATENATE(C1372, D1372, E1372)</f>
        <v>07030110042030630</v>
      </c>
    </row>
    <row ht="25.5" outlineLevel="0" r="1373">
      <c r="A1373" s="160" t="s">
        <v>1124</v>
      </c>
      <c r="B1373" s="161" t="s">
        <v>144</v>
      </c>
      <c r="C1373" s="161" t="s">
        <v>1244</v>
      </c>
      <c r="D1373" s="161" t="s">
        <v>1539</v>
      </c>
      <c r="E1373" s="161" t="s">
        <v>1125</v>
      </c>
      <c r="F1373" s="162" t="n">
        <v>165771.35</v>
      </c>
      <c r="G1373" s="164" t="str">
        <f aca="false" ca="false" dt2D="false" dtr="false" t="normal">CONCATENATE(C1373, D1373, E1373)</f>
        <v>07030110042030633</v>
      </c>
    </row>
    <row outlineLevel="0" r="1374">
      <c r="A1374" s="160" t="s">
        <v>910</v>
      </c>
      <c r="B1374" s="161" t="s">
        <v>144</v>
      </c>
      <c r="C1374" s="161" t="s">
        <v>1244</v>
      </c>
      <c r="D1374" s="161" t="s">
        <v>1539</v>
      </c>
      <c r="E1374" s="161" t="s">
        <v>911</v>
      </c>
      <c r="F1374" s="162" t="n">
        <v>106156.97</v>
      </c>
      <c r="G1374" s="164" t="str">
        <f aca="false" ca="false" dt2D="false" dtr="false" t="normal">CONCATENATE(C1374, D1374, E1374)</f>
        <v>07030110042030800</v>
      </c>
    </row>
    <row ht="38.25" outlineLevel="0" r="1375">
      <c r="A1375" s="160" t="s">
        <v>1034</v>
      </c>
      <c r="B1375" s="161" t="s">
        <v>144</v>
      </c>
      <c r="C1375" s="161" t="s">
        <v>1244</v>
      </c>
      <c r="D1375" s="161" t="s">
        <v>1539</v>
      </c>
      <c r="E1375" s="161" t="s">
        <v>87</v>
      </c>
      <c r="F1375" s="162" t="n">
        <v>106156.97</v>
      </c>
      <c r="G1375" s="164" t="str">
        <f aca="false" ca="false" dt2D="false" dtr="false" t="normal">CONCATENATE(C1375, D1375, E1375)</f>
        <v>07030110042030810</v>
      </c>
    </row>
    <row ht="51" outlineLevel="0" r="1376">
      <c r="A1376" s="160" t="s">
        <v>1059</v>
      </c>
      <c r="B1376" s="161" t="s">
        <v>144</v>
      </c>
      <c r="C1376" s="161" t="s">
        <v>1244</v>
      </c>
      <c r="D1376" s="161" t="s">
        <v>1539</v>
      </c>
      <c r="E1376" s="161" t="s">
        <v>1060</v>
      </c>
      <c r="F1376" s="162" t="n">
        <v>106156.97</v>
      </c>
      <c r="G1376" s="164" t="str">
        <f aca="false" ca="false" dt2D="false" dtr="false" t="normal">CONCATENATE(C1376, D1376, E1376)</f>
        <v>07030110042030813</v>
      </c>
    </row>
    <row ht="114.75" outlineLevel="0" r="1377">
      <c r="A1377" s="160" t="s">
        <v>1546</v>
      </c>
      <c r="B1377" s="161" t="s">
        <v>144</v>
      </c>
      <c r="C1377" s="161" t="s">
        <v>1244</v>
      </c>
      <c r="D1377" s="161" t="s">
        <v>1547</v>
      </c>
      <c r="E1377" s="161" t="s">
        <v>851</v>
      </c>
      <c r="F1377" s="162" t="n">
        <v>78700</v>
      </c>
      <c r="G1377" s="164" t="str">
        <f aca="false" ca="false" dt2D="false" dtr="false" t="normal">CONCATENATE(C1377, D1377, E1377)</f>
        <v>07030110045030</v>
      </c>
    </row>
    <row ht="25.5" outlineLevel="0" r="1378">
      <c r="A1378" s="160" t="s">
        <v>1120</v>
      </c>
      <c r="B1378" s="161" t="s">
        <v>144</v>
      </c>
      <c r="C1378" s="161" t="s">
        <v>1244</v>
      </c>
      <c r="D1378" s="161" t="s">
        <v>1547</v>
      </c>
      <c r="E1378" s="161" t="s">
        <v>1121</v>
      </c>
      <c r="F1378" s="162" t="n">
        <v>78700</v>
      </c>
      <c r="G1378" s="164" t="str">
        <f aca="false" ca="false" dt2D="false" dtr="false" t="normal">CONCATENATE(C1378, D1378, E1378)</f>
        <v>07030110045030600</v>
      </c>
    </row>
    <row outlineLevel="0" r="1379">
      <c r="A1379" s="160" t="s">
        <v>1247</v>
      </c>
      <c r="B1379" s="161" t="s">
        <v>144</v>
      </c>
      <c r="C1379" s="161" t="s">
        <v>1244</v>
      </c>
      <c r="D1379" s="161" t="s">
        <v>1547</v>
      </c>
      <c r="E1379" s="161" t="s">
        <v>1248</v>
      </c>
      <c r="F1379" s="162" t="n">
        <v>78700</v>
      </c>
      <c r="G1379" s="164" t="str">
        <f aca="false" ca="false" dt2D="false" dtr="false" t="normal">CONCATENATE(C1379, D1379, E1379)</f>
        <v>07030110045030610</v>
      </c>
    </row>
    <row ht="51" outlineLevel="0" r="1380">
      <c r="A1380" s="160" t="s">
        <v>1249</v>
      </c>
      <c r="B1380" s="161" t="s">
        <v>144</v>
      </c>
      <c r="C1380" s="161" t="s">
        <v>1244</v>
      </c>
      <c r="D1380" s="161" t="s">
        <v>1547</v>
      </c>
      <c r="E1380" s="161" t="s">
        <v>1250</v>
      </c>
      <c r="F1380" s="162" t="n">
        <v>78700</v>
      </c>
      <c r="G1380" s="164" t="str">
        <f aca="false" ca="false" dt2D="false" dtr="false" t="normal">CONCATENATE(C1380, D1380, E1380)</f>
        <v>07030110045030611</v>
      </c>
    </row>
    <row ht="102" outlineLevel="0" r="1381">
      <c r="A1381" s="160" t="s">
        <v>1548</v>
      </c>
      <c r="B1381" s="161" t="s">
        <v>144</v>
      </c>
      <c r="C1381" s="161" t="s">
        <v>1244</v>
      </c>
      <c r="D1381" s="161" t="s">
        <v>1549</v>
      </c>
      <c r="E1381" s="161" t="s">
        <v>851</v>
      </c>
      <c r="F1381" s="162" t="n">
        <v>663000</v>
      </c>
      <c r="G1381" s="164" t="str">
        <f aca="false" ca="false" dt2D="false" dtr="false" t="normal">CONCATENATE(C1381, D1381, E1381)</f>
        <v>07030110047030</v>
      </c>
    </row>
    <row ht="25.5" outlineLevel="0" r="1382">
      <c r="A1382" s="160" t="s">
        <v>1120</v>
      </c>
      <c r="B1382" s="161" t="s">
        <v>144</v>
      </c>
      <c r="C1382" s="161" t="s">
        <v>1244</v>
      </c>
      <c r="D1382" s="161" t="s">
        <v>1549</v>
      </c>
      <c r="E1382" s="161" t="s">
        <v>1121</v>
      </c>
      <c r="F1382" s="162" t="n">
        <v>663000</v>
      </c>
      <c r="G1382" s="164" t="str">
        <f aca="false" ca="false" dt2D="false" dtr="false" t="normal">CONCATENATE(C1382, D1382, E1382)</f>
        <v>07030110047030600</v>
      </c>
    </row>
    <row outlineLevel="0" r="1383">
      <c r="A1383" s="160" t="s">
        <v>1247</v>
      </c>
      <c r="B1383" s="161" t="s">
        <v>144</v>
      </c>
      <c r="C1383" s="161" t="s">
        <v>1244</v>
      </c>
      <c r="D1383" s="161" t="s">
        <v>1549</v>
      </c>
      <c r="E1383" s="161" t="s">
        <v>1248</v>
      </c>
      <c r="F1383" s="162" t="n">
        <v>663000</v>
      </c>
      <c r="G1383" s="164" t="str">
        <f aca="false" ca="false" dt2D="false" dtr="false" t="normal">CONCATENATE(C1383, D1383, E1383)</f>
        <v>07030110047030610</v>
      </c>
    </row>
    <row outlineLevel="0" r="1384">
      <c r="A1384" s="160" t="s">
        <v>1265</v>
      </c>
      <c r="B1384" s="161" t="s">
        <v>144</v>
      </c>
      <c r="C1384" s="161" t="s">
        <v>1244</v>
      </c>
      <c r="D1384" s="161" t="s">
        <v>1549</v>
      </c>
      <c r="E1384" s="161" t="s">
        <v>1266</v>
      </c>
      <c r="F1384" s="162" t="n">
        <v>663000</v>
      </c>
      <c r="G1384" s="164" t="str">
        <f aca="false" ca="false" dt2D="false" dtr="false" t="normal">CONCATENATE(C1384, D1384, E1384)</f>
        <v>07030110047030612</v>
      </c>
    </row>
    <row ht="102" outlineLevel="0" r="1385">
      <c r="A1385" s="160" t="s">
        <v>1550</v>
      </c>
      <c r="B1385" s="161" t="s">
        <v>144</v>
      </c>
      <c r="C1385" s="161" t="s">
        <v>1244</v>
      </c>
      <c r="D1385" s="161" t="s">
        <v>1551</v>
      </c>
      <c r="E1385" s="161" t="s">
        <v>851</v>
      </c>
      <c r="F1385" s="162" t="n">
        <v>2438256</v>
      </c>
      <c r="G1385" s="164" t="str">
        <f aca="false" ca="false" dt2D="false" dtr="false" t="normal">CONCATENATE(C1385, D1385, E1385)</f>
        <v>0703011004Г030</v>
      </c>
    </row>
    <row ht="25.5" outlineLevel="0" r="1386">
      <c r="A1386" s="160" t="s">
        <v>1120</v>
      </c>
      <c r="B1386" s="161" t="s">
        <v>144</v>
      </c>
      <c r="C1386" s="161" t="s">
        <v>1244</v>
      </c>
      <c r="D1386" s="161" t="s">
        <v>1551</v>
      </c>
      <c r="E1386" s="161" t="s">
        <v>1121</v>
      </c>
      <c r="F1386" s="162" t="n">
        <v>2438256</v>
      </c>
      <c r="G1386" s="164" t="str">
        <f aca="false" ca="false" dt2D="false" dtr="false" t="normal">CONCATENATE(C1386, D1386, E1386)</f>
        <v>0703011004Г030600</v>
      </c>
    </row>
    <row outlineLevel="0" r="1387">
      <c r="A1387" s="160" t="s">
        <v>1247</v>
      </c>
      <c r="B1387" s="161" t="s">
        <v>144</v>
      </c>
      <c r="C1387" s="161" t="s">
        <v>1244</v>
      </c>
      <c r="D1387" s="161" t="s">
        <v>1551</v>
      </c>
      <c r="E1387" s="161" t="s">
        <v>1248</v>
      </c>
      <c r="F1387" s="162" t="n">
        <v>2438256</v>
      </c>
      <c r="G1387" s="164" t="str">
        <f aca="false" ca="false" dt2D="false" dtr="false" t="normal">CONCATENATE(C1387, D1387, E1387)</f>
        <v>0703011004Г030610</v>
      </c>
    </row>
    <row ht="51" outlineLevel="0" r="1388">
      <c r="A1388" s="160" t="s">
        <v>1249</v>
      </c>
      <c r="B1388" s="161" t="s">
        <v>144</v>
      </c>
      <c r="C1388" s="161" t="s">
        <v>1244</v>
      </c>
      <c r="D1388" s="161" t="s">
        <v>1551</v>
      </c>
      <c r="E1388" s="161" t="s">
        <v>1250</v>
      </c>
      <c r="F1388" s="162" t="n">
        <v>2438256</v>
      </c>
      <c r="G1388" s="164" t="str">
        <f aca="false" ca="false" dt2D="false" dtr="false" t="normal">CONCATENATE(C1388, D1388, E1388)</f>
        <v>0703011004Г030611</v>
      </c>
    </row>
    <row ht="114.75" outlineLevel="0" r="1389">
      <c r="A1389" s="160" t="s">
        <v>1552</v>
      </c>
      <c r="B1389" s="161" t="s">
        <v>144</v>
      </c>
      <c r="C1389" s="161" t="s">
        <v>1244</v>
      </c>
      <c r="D1389" s="161" t="s">
        <v>1553</v>
      </c>
      <c r="E1389" s="161" t="s">
        <v>851</v>
      </c>
      <c r="F1389" s="162" t="n">
        <v>37200</v>
      </c>
      <c r="G1389" s="164" t="str">
        <f aca="false" ca="false" dt2D="false" dtr="false" t="normal">CONCATENATE(C1389, D1389, E1389)</f>
        <v>0703011004М030</v>
      </c>
    </row>
    <row ht="25.5" outlineLevel="0" r="1390">
      <c r="A1390" s="160" t="s">
        <v>1120</v>
      </c>
      <c r="B1390" s="161" t="s">
        <v>144</v>
      </c>
      <c r="C1390" s="161" t="s">
        <v>1244</v>
      </c>
      <c r="D1390" s="161" t="s">
        <v>1553</v>
      </c>
      <c r="E1390" s="161" t="s">
        <v>1121</v>
      </c>
      <c r="F1390" s="162" t="n">
        <v>37200</v>
      </c>
      <c r="G1390" s="164" t="str">
        <f aca="false" ca="false" dt2D="false" dtr="false" t="normal">CONCATENATE(C1390, D1390, E1390)</f>
        <v>0703011004М030600</v>
      </c>
    </row>
    <row outlineLevel="0" r="1391">
      <c r="A1391" s="160" t="s">
        <v>1247</v>
      </c>
      <c r="B1391" s="161" t="s">
        <v>144</v>
      </c>
      <c r="C1391" s="161" t="s">
        <v>1244</v>
      </c>
      <c r="D1391" s="161" t="s">
        <v>1553</v>
      </c>
      <c r="E1391" s="161" t="s">
        <v>1248</v>
      </c>
      <c r="F1391" s="162" t="n">
        <v>37200</v>
      </c>
      <c r="G1391" s="164" t="str">
        <f aca="false" ca="false" dt2D="false" dtr="false" t="normal">CONCATENATE(C1391, D1391, E1391)</f>
        <v>0703011004М030610</v>
      </c>
    </row>
    <row ht="51" outlineLevel="0" r="1392">
      <c r="A1392" s="160" t="s">
        <v>1249</v>
      </c>
      <c r="B1392" s="161" t="s">
        <v>144</v>
      </c>
      <c r="C1392" s="161" t="s">
        <v>1244</v>
      </c>
      <c r="D1392" s="161" t="s">
        <v>1553</v>
      </c>
      <c r="E1392" s="161" t="s">
        <v>1250</v>
      </c>
      <c r="F1392" s="162" t="n">
        <v>37200</v>
      </c>
      <c r="G1392" s="164" t="str">
        <f aca="false" ca="false" dt2D="false" dtr="false" t="normal">CONCATENATE(C1392, D1392, E1392)</f>
        <v>0703011004М030611</v>
      </c>
    </row>
    <row ht="89.25" outlineLevel="0" r="1393">
      <c r="A1393" s="160" t="s">
        <v>1554</v>
      </c>
      <c r="B1393" s="161" t="s">
        <v>144</v>
      </c>
      <c r="C1393" s="161" t="s">
        <v>1244</v>
      </c>
      <c r="D1393" s="161" t="s">
        <v>1555</v>
      </c>
      <c r="E1393" s="161" t="s">
        <v>851</v>
      </c>
      <c r="F1393" s="162" t="n">
        <v>345888.01</v>
      </c>
      <c r="G1393" s="164" t="str">
        <f aca="false" ca="false" dt2D="false" dtr="false" t="normal">CONCATENATE(C1393, D1393, E1393)</f>
        <v>0703011004Э030</v>
      </c>
    </row>
    <row ht="25.5" outlineLevel="0" r="1394">
      <c r="A1394" s="160" t="s">
        <v>1120</v>
      </c>
      <c r="B1394" s="161" t="s">
        <v>144</v>
      </c>
      <c r="C1394" s="161" t="s">
        <v>1244</v>
      </c>
      <c r="D1394" s="161" t="s">
        <v>1555</v>
      </c>
      <c r="E1394" s="161" t="s">
        <v>1121</v>
      </c>
      <c r="F1394" s="162" t="n">
        <v>345888.01</v>
      </c>
      <c r="G1394" s="164" t="str">
        <f aca="false" ca="false" dt2D="false" dtr="false" t="normal">CONCATENATE(C1394, D1394, E1394)</f>
        <v>0703011004Э030600</v>
      </c>
    </row>
    <row outlineLevel="0" r="1395">
      <c r="A1395" s="160" t="s">
        <v>1247</v>
      </c>
      <c r="B1395" s="161" t="s">
        <v>144</v>
      </c>
      <c r="C1395" s="161" t="s">
        <v>1244</v>
      </c>
      <c r="D1395" s="161" t="s">
        <v>1555</v>
      </c>
      <c r="E1395" s="161" t="s">
        <v>1248</v>
      </c>
      <c r="F1395" s="162" t="n">
        <v>345888.01</v>
      </c>
      <c r="G1395" s="164" t="str">
        <f aca="false" ca="false" dt2D="false" dtr="false" t="normal">CONCATENATE(C1395, D1395, E1395)</f>
        <v>0703011004Э030610</v>
      </c>
    </row>
    <row ht="51" outlineLevel="0" r="1396">
      <c r="A1396" s="160" t="s">
        <v>1249</v>
      </c>
      <c r="B1396" s="161" t="s">
        <v>144</v>
      </c>
      <c r="C1396" s="161" t="s">
        <v>1244</v>
      </c>
      <c r="D1396" s="161" t="s">
        <v>1555</v>
      </c>
      <c r="E1396" s="161" t="s">
        <v>1250</v>
      </c>
      <c r="F1396" s="162" t="n">
        <v>345888.01</v>
      </c>
      <c r="G1396" s="164" t="str">
        <f aca="false" ca="false" dt2D="false" dtr="false" t="normal">CONCATENATE(C1396, D1396, E1396)</f>
        <v>0703011004Э030611</v>
      </c>
    </row>
    <row ht="229.5" outlineLevel="0" r="1397">
      <c r="A1397" s="160" t="s">
        <v>1497</v>
      </c>
      <c r="B1397" s="161" t="s">
        <v>144</v>
      </c>
      <c r="C1397" s="161" t="s">
        <v>1244</v>
      </c>
      <c r="D1397" s="161" t="s">
        <v>1498</v>
      </c>
      <c r="E1397" s="161" t="s">
        <v>851</v>
      </c>
      <c r="F1397" s="162" t="n">
        <v>17683674.94</v>
      </c>
      <c r="G1397" s="164" t="str">
        <f aca="false" ca="false" dt2D="false" dtr="false" t="normal">CONCATENATE(C1397, D1397, E1397)</f>
        <v>07030110075640</v>
      </c>
    </row>
    <row ht="51" outlineLevel="0" r="1398">
      <c r="A1398" s="160" t="s">
        <v>862</v>
      </c>
      <c r="B1398" s="161" t="s">
        <v>144</v>
      </c>
      <c r="C1398" s="161" t="s">
        <v>1244</v>
      </c>
      <c r="D1398" s="161" t="s">
        <v>1498</v>
      </c>
      <c r="E1398" s="161" t="s">
        <v>505</v>
      </c>
      <c r="F1398" s="162" t="n">
        <v>7949894.74</v>
      </c>
      <c r="G1398" s="164" t="str">
        <f aca="false" ca="false" dt2D="false" dtr="false" t="normal">CONCATENATE(C1398, D1398, E1398)</f>
        <v>07030110075640100</v>
      </c>
    </row>
    <row outlineLevel="0" r="1399">
      <c r="A1399" s="160" t="s">
        <v>981</v>
      </c>
      <c r="B1399" s="161" t="s">
        <v>144</v>
      </c>
      <c r="C1399" s="161" t="s">
        <v>1244</v>
      </c>
      <c r="D1399" s="161" t="s">
        <v>1498</v>
      </c>
      <c r="E1399" s="161" t="s">
        <v>483</v>
      </c>
      <c r="F1399" s="162" t="n">
        <v>7949894.74</v>
      </c>
      <c r="G1399" s="164" t="str">
        <f aca="false" ca="false" dt2D="false" dtr="false" t="normal">CONCATENATE(C1399, D1399, E1399)</f>
        <v>07030110075640110</v>
      </c>
    </row>
    <row outlineLevel="0" r="1400">
      <c r="A1400" s="160" t="s">
        <v>982</v>
      </c>
      <c r="B1400" s="161" t="s">
        <v>144</v>
      </c>
      <c r="C1400" s="161" t="s">
        <v>1244</v>
      </c>
      <c r="D1400" s="161" t="s">
        <v>1498</v>
      </c>
      <c r="E1400" s="161" t="s">
        <v>983</v>
      </c>
      <c r="F1400" s="162" t="n">
        <v>6080948</v>
      </c>
      <c r="G1400" s="164" t="str">
        <f aca="false" ca="false" dt2D="false" dtr="false" t="normal">CONCATENATE(C1400, D1400, E1400)</f>
        <v>07030110075640111</v>
      </c>
    </row>
    <row ht="25.5" outlineLevel="0" r="1401">
      <c r="A1401" s="160" t="s">
        <v>1201</v>
      </c>
      <c r="B1401" s="161" t="s">
        <v>144</v>
      </c>
      <c r="C1401" s="161" t="s">
        <v>1244</v>
      </c>
      <c r="D1401" s="161" t="s">
        <v>1498</v>
      </c>
      <c r="E1401" s="161" t="s">
        <v>1202</v>
      </c>
      <c r="F1401" s="162" t="n">
        <v>29000.8</v>
      </c>
      <c r="G1401" s="164" t="str">
        <f aca="false" ca="false" dt2D="false" dtr="false" t="normal">CONCATENATE(C1401, D1401, E1401)</f>
        <v>07030110075640112</v>
      </c>
    </row>
    <row ht="38.25" outlineLevel="0" r="1402">
      <c r="A1402" s="160" t="s">
        <v>984</v>
      </c>
      <c r="B1402" s="161" t="s">
        <v>144</v>
      </c>
      <c r="C1402" s="161" t="s">
        <v>1244</v>
      </c>
      <c r="D1402" s="161" t="s">
        <v>1498</v>
      </c>
      <c r="E1402" s="161" t="s">
        <v>985</v>
      </c>
      <c r="F1402" s="162" t="n">
        <v>1839945.94</v>
      </c>
      <c r="G1402" s="164" t="str">
        <f aca="false" ca="false" dt2D="false" dtr="false" t="normal">CONCATENATE(C1402, D1402, E1402)</f>
        <v>07030110075640119</v>
      </c>
    </row>
    <row ht="25.5" outlineLevel="0" r="1403">
      <c r="A1403" s="160" t="s">
        <v>872</v>
      </c>
      <c r="B1403" s="161" t="s">
        <v>144</v>
      </c>
      <c r="C1403" s="161" t="s">
        <v>1244</v>
      </c>
      <c r="D1403" s="161" t="s">
        <v>1498</v>
      </c>
      <c r="E1403" s="161" t="s">
        <v>873</v>
      </c>
      <c r="F1403" s="162" t="n">
        <v>9733780.2</v>
      </c>
      <c r="G1403" s="164" t="str">
        <f aca="false" ca="false" dt2D="false" dtr="false" t="normal">CONCATENATE(C1403, D1403, E1403)</f>
        <v>07030110075640200</v>
      </c>
    </row>
    <row ht="25.5" outlineLevel="0" r="1404">
      <c r="A1404" s="160" t="s">
        <v>874</v>
      </c>
      <c r="B1404" s="161" t="s">
        <v>144</v>
      </c>
      <c r="C1404" s="161" t="s">
        <v>1244</v>
      </c>
      <c r="D1404" s="161" t="s">
        <v>1498</v>
      </c>
      <c r="E1404" s="161" t="s">
        <v>875</v>
      </c>
      <c r="F1404" s="162" t="n">
        <v>9733780.2</v>
      </c>
      <c r="G1404" s="164" t="str">
        <f aca="false" ca="false" dt2D="false" dtr="false" t="normal">CONCATENATE(C1404, D1404, E1404)</f>
        <v>07030110075640240</v>
      </c>
    </row>
    <row outlineLevel="0" r="1405">
      <c r="A1405" s="160" t="s">
        <v>876</v>
      </c>
      <c r="B1405" s="161" t="s">
        <v>144</v>
      </c>
      <c r="C1405" s="161" t="s">
        <v>1244</v>
      </c>
      <c r="D1405" s="161" t="s">
        <v>1498</v>
      </c>
      <c r="E1405" s="161" t="s">
        <v>877</v>
      </c>
      <c r="F1405" s="162" t="n">
        <v>9733780.2</v>
      </c>
      <c r="G1405" s="164" t="str">
        <f aca="false" ca="false" dt2D="false" dtr="false" t="normal">CONCATENATE(C1405, D1405, E1405)</f>
        <v>07030110075640244</v>
      </c>
    </row>
    <row ht="63.75" outlineLevel="0" r="1406">
      <c r="A1406" s="160" t="s">
        <v>1501</v>
      </c>
      <c r="B1406" s="161" t="s">
        <v>144</v>
      </c>
      <c r="C1406" s="161" t="s">
        <v>1244</v>
      </c>
      <c r="D1406" s="161" t="s">
        <v>1502</v>
      </c>
      <c r="E1406" s="161" t="s">
        <v>851</v>
      </c>
      <c r="F1406" s="162" t="n">
        <v>27181</v>
      </c>
      <c r="G1406" s="164" t="str">
        <f aca="false" ca="false" dt2D="false" dtr="false" t="normal">CONCATENATE(C1406, D1406, E1406)</f>
        <v>07030110080020</v>
      </c>
    </row>
    <row ht="25.5" outlineLevel="0" r="1407">
      <c r="A1407" s="160" t="s">
        <v>1120</v>
      </c>
      <c r="B1407" s="161" t="s">
        <v>144</v>
      </c>
      <c r="C1407" s="161" t="s">
        <v>1244</v>
      </c>
      <c r="D1407" s="161" t="s">
        <v>1502</v>
      </c>
      <c r="E1407" s="161" t="s">
        <v>1121</v>
      </c>
      <c r="F1407" s="162" t="n">
        <v>27181</v>
      </c>
      <c r="G1407" s="164" t="str">
        <f aca="false" ca="false" dt2D="false" dtr="false" t="normal">CONCATENATE(C1407, D1407, E1407)</f>
        <v>07030110080020600</v>
      </c>
    </row>
    <row outlineLevel="0" r="1408">
      <c r="A1408" s="160" t="s">
        <v>1247</v>
      </c>
      <c r="B1408" s="161" t="s">
        <v>144</v>
      </c>
      <c r="C1408" s="161" t="s">
        <v>1244</v>
      </c>
      <c r="D1408" s="161" t="s">
        <v>1502</v>
      </c>
      <c r="E1408" s="161" t="s">
        <v>1248</v>
      </c>
      <c r="F1408" s="162" t="n">
        <v>27181</v>
      </c>
      <c r="G1408" s="164" t="str">
        <f aca="false" ca="false" dt2D="false" dtr="false" t="normal">CONCATENATE(C1408, D1408, E1408)</f>
        <v>07030110080020610</v>
      </c>
    </row>
    <row outlineLevel="0" r="1409">
      <c r="A1409" s="160" t="s">
        <v>1265</v>
      </c>
      <c r="B1409" s="161" t="s">
        <v>144</v>
      </c>
      <c r="C1409" s="161" t="s">
        <v>1244</v>
      </c>
      <c r="D1409" s="161" t="s">
        <v>1502</v>
      </c>
      <c r="E1409" s="161" t="s">
        <v>1266</v>
      </c>
      <c r="F1409" s="162" t="n">
        <v>27181</v>
      </c>
      <c r="G1409" s="164" t="str">
        <f aca="false" ca="false" dt2D="false" dtr="false" t="normal">CONCATENATE(C1409, D1409, E1409)</f>
        <v>07030110080020612</v>
      </c>
    </row>
    <row ht="25.5" outlineLevel="0" r="1410">
      <c r="A1410" s="160" t="s">
        <v>1028</v>
      </c>
      <c r="B1410" s="161" t="s">
        <v>144</v>
      </c>
      <c r="C1410" s="161" t="s">
        <v>1244</v>
      </c>
      <c r="D1410" s="161" t="s">
        <v>1029</v>
      </c>
      <c r="E1410" s="161" t="s">
        <v>851</v>
      </c>
      <c r="F1410" s="162" t="n">
        <v>80000</v>
      </c>
      <c r="G1410" s="164" t="str">
        <f aca="false" ca="false" dt2D="false" dtr="false" t="normal">CONCATENATE(C1410, D1410, E1410)</f>
        <v>07030900000000</v>
      </c>
    </row>
    <row ht="25.5" outlineLevel="0" r="1411">
      <c r="A1411" s="160" t="s">
        <v>1522</v>
      </c>
      <c r="B1411" s="161" t="s">
        <v>144</v>
      </c>
      <c r="C1411" s="161" t="s">
        <v>1244</v>
      </c>
      <c r="D1411" s="161" t="s">
        <v>1523</v>
      </c>
      <c r="E1411" s="161" t="s">
        <v>851</v>
      </c>
      <c r="F1411" s="162" t="n">
        <v>80000</v>
      </c>
      <c r="G1411" s="164" t="str">
        <f aca="false" ca="false" dt2D="false" dtr="false" t="normal">CONCATENATE(C1411, D1411, E1411)</f>
        <v>07030930000000</v>
      </c>
    </row>
    <row ht="51" outlineLevel="0" r="1412">
      <c r="A1412" s="160" t="s">
        <v>1556</v>
      </c>
      <c r="B1412" s="161" t="s">
        <v>144</v>
      </c>
      <c r="C1412" s="161" t="s">
        <v>1244</v>
      </c>
      <c r="D1412" s="161" t="s">
        <v>1557</v>
      </c>
      <c r="E1412" s="161" t="s">
        <v>851</v>
      </c>
      <c r="F1412" s="162" t="n">
        <v>80000</v>
      </c>
      <c r="G1412" s="164" t="str">
        <f aca="false" ca="false" dt2D="false" dtr="false" t="normal">CONCATENATE(C1412, D1412, E1412)</f>
        <v>07030930080000</v>
      </c>
    </row>
    <row ht="25.5" outlineLevel="0" r="1413">
      <c r="A1413" s="160" t="s">
        <v>1120</v>
      </c>
      <c r="B1413" s="161" t="s">
        <v>144</v>
      </c>
      <c r="C1413" s="161" t="s">
        <v>1244</v>
      </c>
      <c r="D1413" s="161" t="s">
        <v>1557</v>
      </c>
      <c r="E1413" s="161" t="s">
        <v>1121</v>
      </c>
      <c r="F1413" s="162" t="n">
        <v>80000</v>
      </c>
      <c r="G1413" s="164" t="str">
        <f aca="false" ca="false" dt2D="false" dtr="false" t="normal">CONCATENATE(C1413, D1413, E1413)</f>
        <v>07030930080000600</v>
      </c>
    </row>
    <row outlineLevel="0" r="1414">
      <c r="A1414" s="160" t="s">
        <v>1247</v>
      </c>
      <c r="B1414" s="161" t="s">
        <v>144</v>
      </c>
      <c r="C1414" s="161" t="s">
        <v>1244</v>
      </c>
      <c r="D1414" s="161" t="s">
        <v>1557</v>
      </c>
      <c r="E1414" s="161" t="s">
        <v>1248</v>
      </c>
      <c r="F1414" s="162" t="n">
        <v>80000</v>
      </c>
      <c r="G1414" s="164" t="str">
        <f aca="false" ca="false" dt2D="false" dtr="false" t="normal">CONCATENATE(C1414, D1414, E1414)</f>
        <v>07030930080000610</v>
      </c>
    </row>
    <row outlineLevel="0" r="1415">
      <c r="A1415" s="160" t="s">
        <v>1265</v>
      </c>
      <c r="B1415" s="161" t="s">
        <v>144</v>
      </c>
      <c r="C1415" s="161" t="s">
        <v>1244</v>
      </c>
      <c r="D1415" s="161" t="s">
        <v>1557</v>
      </c>
      <c r="E1415" s="161" t="s">
        <v>1266</v>
      </c>
      <c r="F1415" s="162" t="n">
        <v>80000</v>
      </c>
      <c r="G1415" s="164" t="str">
        <f aca="false" ca="false" dt2D="false" dtr="false" t="normal">CONCATENATE(C1415, D1415, E1415)</f>
        <v>07030930080000612</v>
      </c>
    </row>
    <row outlineLevel="0" r="1416">
      <c r="A1416" s="160" t="s">
        <v>1219</v>
      </c>
      <c r="B1416" s="161" t="s">
        <v>144</v>
      </c>
      <c r="C1416" s="161" t="s">
        <v>1220</v>
      </c>
      <c r="D1416" s="161" t="s">
        <v>851</v>
      </c>
      <c r="E1416" s="161" t="s">
        <v>851</v>
      </c>
      <c r="F1416" s="162" t="n">
        <v>21918107.49</v>
      </c>
      <c r="G1416" s="164" t="str">
        <f aca="false" ca="false" dt2D="false" dtr="false" t="normal">CONCATENATE(C1416, D1416, E1416)</f>
        <v>0707</v>
      </c>
    </row>
    <row ht="25.5" outlineLevel="0" r="1417">
      <c r="A1417" s="160" t="s">
        <v>1137</v>
      </c>
      <c r="B1417" s="161" t="s">
        <v>144</v>
      </c>
      <c r="C1417" s="161" t="s">
        <v>1220</v>
      </c>
      <c r="D1417" s="161" t="s">
        <v>1138</v>
      </c>
      <c r="E1417" s="161" t="s">
        <v>851</v>
      </c>
      <c r="F1417" s="162" t="n">
        <v>21918107.49</v>
      </c>
      <c r="G1417" s="164" t="str">
        <f aca="false" ca="false" dt2D="false" dtr="false" t="normal">CONCATENATE(C1417, D1417, E1417)</f>
        <v>07070100000000</v>
      </c>
    </row>
    <row ht="25.5" outlineLevel="0" r="1418">
      <c r="A1418" s="160" t="s">
        <v>1215</v>
      </c>
      <c r="B1418" s="161" t="s">
        <v>144</v>
      </c>
      <c r="C1418" s="161" t="s">
        <v>1220</v>
      </c>
      <c r="D1418" s="161" t="s">
        <v>1216</v>
      </c>
      <c r="E1418" s="161" t="s">
        <v>851</v>
      </c>
      <c r="F1418" s="162" t="n">
        <v>21620059.56</v>
      </c>
      <c r="G1418" s="164" t="str">
        <f aca="false" ca="false" dt2D="false" dtr="false" t="normal">CONCATENATE(C1418, D1418, E1418)</f>
        <v>07070110000000</v>
      </c>
    </row>
    <row ht="89.25" outlineLevel="0" r="1419">
      <c r="A1419" s="160" t="s">
        <v>1442</v>
      </c>
      <c r="B1419" s="161" t="s">
        <v>144</v>
      </c>
      <c r="C1419" s="161" t="s">
        <v>1220</v>
      </c>
      <c r="D1419" s="161" t="s">
        <v>1443</v>
      </c>
      <c r="E1419" s="161" t="s">
        <v>851</v>
      </c>
      <c r="F1419" s="162" t="n">
        <v>64000</v>
      </c>
      <c r="G1419" s="164" t="str">
        <f aca="false" ca="false" dt2D="false" dtr="false" t="normal">CONCATENATE(C1419, D1419, E1419)</f>
        <v>07070110027242</v>
      </c>
    </row>
    <row ht="25.5" outlineLevel="0" r="1420">
      <c r="A1420" s="160" t="s">
        <v>1120</v>
      </c>
      <c r="B1420" s="161" t="s">
        <v>144</v>
      </c>
      <c r="C1420" s="161" t="s">
        <v>1220</v>
      </c>
      <c r="D1420" s="161" t="s">
        <v>1443</v>
      </c>
      <c r="E1420" s="161" t="s">
        <v>1121</v>
      </c>
      <c r="F1420" s="162" t="n">
        <v>64000</v>
      </c>
      <c r="G1420" s="164" t="str">
        <f aca="false" ca="false" dt2D="false" dtr="false" t="normal">CONCATENATE(C1420, D1420, E1420)</f>
        <v>07070110027242600</v>
      </c>
    </row>
    <row outlineLevel="0" r="1421">
      <c r="A1421" s="160" t="s">
        <v>1247</v>
      </c>
      <c r="B1421" s="161" t="s">
        <v>144</v>
      </c>
      <c r="C1421" s="161" t="s">
        <v>1220</v>
      </c>
      <c r="D1421" s="161" t="s">
        <v>1443</v>
      </c>
      <c r="E1421" s="161" t="s">
        <v>1248</v>
      </c>
      <c r="F1421" s="162" t="n">
        <v>64000</v>
      </c>
      <c r="G1421" s="164" t="str">
        <f aca="false" ca="false" dt2D="false" dtr="false" t="normal">CONCATENATE(C1421, D1421, E1421)</f>
        <v>07070110027242610</v>
      </c>
    </row>
    <row ht="51" outlineLevel="0" r="1422">
      <c r="A1422" s="160" t="s">
        <v>1249</v>
      </c>
      <c r="B1422" s="161" t="s">
        <v>144</v>
      </c>
      <c r="C1422" s="161" t="s">
        <v>1220</v>
      </c>
      <c r="D1422" s="161" t="s">
        <v>1443</v>
      </c>
      <c r="E1422" s="161" t="s">
        <v>1250</v>
      </c>
      <c r="F1422" s="162" t="n">
        <v>64000</v>
      </c>
      <c r="G1422" s="164" t="str">
        <f aca="false" ca="false" dt2D="false" dtr="false" t="normal">CONCATENATE(C1422, D1422, E1422)</f>
        <v>07070110027242611</v>
      </c>
    </row>
    <row ht="102" outlineLevel="0" r="1423">
      <c r="A1423" s="160" t="s">
        <v>1558</v>
      </c>
      <c r="B1423" s="161" t="s">
        <v>144</v>
      </c>
      <c r="C1423" s="161" t="s">
        <v>1220</v>
      </c>
      <c r="D1423" s="161" t="s">
        <v>1559</v>
      </c>
      <c r="E1423" s="161" t="s">
        <v>851</v>
      </c>
      <c r="F1423" s="162" t="n">
        <v>1298000</v>
      </c>
      <c r="G1423" s="164" t="str">
        <f aca="false" ca="false" dt2D="false" dtr="false" t="normal">CONCATENATE(C1423, D1423, E1423)</f>
        <v>07070110040040</v>
      </c>
    </row>
    <row ht="25.5" outlineLevel="0" r="1424">
      <c r="A1424" s="160" t="s">
        <v>1120</v>
      </c>
      <c r="B1424" s="161" t="s">
        <v>144</v>
      </c>
      <c r="C1424" s="161" t="s">
        <v>1220</v>
      </c>
      <c r="D1424" s="161" t="s">
        <v>1559</v>
      </c>
      <c r="E1424" s="161" t="s">
        <v>1121</v>
      </c>
      <c r="F1424" s="162" t="n">
        <v>1298000</v>
      </c>
      <c r="G1424" s="164" t="str">
        <f aca="false" ca="false" dt2D="false" dtr="false" t="normal">CONCATENATE(C1424, D1424, E1424)</f>
        <v>07070110040040600</v>
      </c>
    </row>
    <row outlineLevel="0" r="1425">
      <c r="A1425" s="160" t="s">
        <v>1247</v>
      </c>
      <c r="B1425" s="161" t="s">
        <v>144</v>
      </c>
      <c r="C1425" s="161" t="s">
        <v>1220</v>
      </c>
      <c r="D1425" s="161" t="s">
        <v>1559</v>
      </c>
      <c r="E1425" s="161" t="s">
        <v>1248</v>
      </c>
      <c r="F1425" s="162" t="n">
        <v>1298000</v>
      </c>
      <c r="G1425" s="164" t="str">
        <f aca="false" ca="false" dt2D="false" dtr="false" t="normal">CONCATENATE(C1425, D1425, E1425)</f>
        <v>07070110040040610</v>
      </c>
    </row>
    <row ht="51" outlineLevel="0" r="1426">
      <c r="A1426" s="160" t="s">
        <v>1249</v>
      </c>
      <c r="B1426" s="161" t="s">
        <v>144</v>
      </c>
      <c r="C1426" s="161" t="s">
        <v>1220</v>
      </c>
      <c r="D1426" s="161" t="s">
        <v>1559</v>
      </c>
      <c r="E1426" s="161" t="s">
        <v>1250</v>
      </c>
      <c r="F1426" s="162" t="n">
        <v>1298000</v>
      </c>
      <c r="G1426" s="164" t="str">
        <f aca="false" ca="false" dt2D="false" dtr="false" t="normal">CONCATENATE(C1426, D1426, E1426)</f>
        <v>07070110040040611</v>
      </c>
    </row>
    <row ht="140.25" outlineLevel="0" r="1427">
      <c r="A1427" s="160" t="s">
        <v>1560</v>
      </c>
      <c r="B1427" s="161" t="s">
        <v>144</v>
      </c>
      <c r="C1427" s="161" t="s">
        <v>1220</v>
      </c>
      <c r="D1427" s="161" t="s">
        <v>1561</v>
      </c>
      <c r="E1427" s="161" t="s">
        <v>851</v>
      </c>
      <c r="F1427" s="162" t="n">
        <v>1690000</v>
      </c>
      <c r="G1427" s="164" t="str">
        <f aca="false" ca="false" dt2D="false" dtr="false" t="normal">CONCATENATE(C1427, D1427, E1427)</f>
        <v>07070110041040</v>
      </c>
    </row>
    <row ht="25.5" outlineLevel="0" r="1428">
      <c r="A1428" s="160" t="s">
        <v>1120</v>
      </c>
      <c r="B1428" s="161" t="s">
        <v>144</v>
      </c>
      <c r="C1428" s="161" t="s">
        <v>1220</v>
      </c>
      <c r="D1428" s="161" t="s">
        <v>1561</v>
      </c>
      <c r="E1428" s="161" t="s">
        <v>1121</v>
      </c>
      <c r="F1428" s="162" t="n">
        <v>1690000</v>
      </c>
      <c r="G1428" s="164" t="str">
        <f aca="false" ca="false" dt2D="false" dtr="false" t="normal">CONCATENATE(C1428, D1428, E1428)</f>
        <v>07070110041040600</v>
      </c>
    </row>
    <row outlineLevel="0" r="1429">
      <c r="A1429" s="160" t="s">
        <v>1247</v>
      </c>
      <c r="B1429" s="161" t="s">
        <v>144</v>
      </c>
      <c r="C1429" s="161" t="s">
        <v>1220</v>
      </c>
      <c r="D1429" s="161" t="s">
        <v>1561</v>
      </c>
      <c r="E1429" s="161" t="s">
        <v>1248</v>
      </c>
      <c r="F1429" s="162" t="n">
        <v>1690000</v>
      </c>
      <c r="G1429" s="164" t="str">
        <f aca="false" ca="false" dt2D="false" dtr="false" t="normal">CONCATENATE(C1429, D1429, E1429)</f>
        <v>07070110041040610</v>
      </c>
    </row>
    <row ht="51" outlineLevel="0" r="1430">
      <c r="A1430" s="160" t="s">
        <v>1249</v>
      </c>
      <c r="B1430" s="161" t="s">
        <v>144</v>
      </c>
      <c r="C1430" s="161" t="s">
        <v>1220</v>
      </c>
      <c r="D1430" s="161" t="s">
        <v>1561</v>
      </c>
      <c r="E1430" s="161" t="s">
        <v>1250</v>
      </c>
      <c r="F1430" s="162" t="n">
        <v>1690000</v>
      </c>
      <c r="G1430" s="164" t="str">
        <f aca="false" ca="false" dt2D="false" dtr="false" t="normal">CONCATENATE(C1430, D1430, E1430)</f>
        <v>07070110041040611</v>
      </c>
    </row>
    <row ht="114.75" outlineLevel="0" r="1431">
      <c r="A1431" s="160" t="s">
        <v>1562</v>
      </c>
      <c r="B1431" s="161" t="s">
        <v>144</v>
      </c>
      <c r="C1431" s="161" t="s">
        <v>1220</v>
      </c>
      <c r="D1431" s="161" t="s">
        <v>1563</v>
      </c>
      <c r="E1431" s="161" t="s">
        <v>851</v>
      </c>
      <c r="F1431" s="162" t="n">
        <v>59000</v>
      </c>
      <c r="G1431" s="164" t="str">
        <f aca="false" ca="false" dt2D="false" dtr="false" t="normal">CONCATENATE(C1431, D1431, E1431)</f>
        <v>0707011004Г040</v>
      </c>
    </row>
    <row ht="25.5" outlineLevel="0" r="1432">
      <c r="A1432" s="160" t="s">
        <v>1120</v>
      </c>
      <c r="B1432" s="161" t="s">
        <v>144</v>
      </c>
      <c r="C1432" s="161" t="s">
        <v>1220</v>
      </c>
      <c r="D1432" s="161" t="s">
        <v>1563</v>
      </c>
      <c r="E1432" s="161" t="s">
        <v>1121</v>
      </c>
      <c r="F1432" s="162" t="n">
        <v>59000</v>
      </c>
      <c r="G1432" s="164" t="str">
        <f aca="false" ca="false" dt2D="false" dtr="false" t="normal">CONCATENATE(C1432, D1432, E1432)</f>
        <v>0707011004Г040600</v>
      </c>
    </row>
    <row outlineLevel="0" r="1433">
      <c r="A1433" s="160" t="s">
        <v>1247</v>
      </c>
      <c r="B1433" s="161" t="s">
        <v>144</v>
      </c>
      <c r="C1433" s="161" t="s">
        <v>1220</v>
      </c>
      <c r="D1433" s="161" t="s">
        <v>1563</v>
      </c>
      <c r="E1433" s="161" t="s">
        <v>1248</v>
      </c>
      <c r="F1433" s="162" t="n">
        <v>59000</v>
      </c>
      <c r="G1433" s="164" t="str">
        <f aca="false" ca="false" dt2D="false" dtr="false" t="normal">CONCATENATE(C1433, D1433, E1433)</f>
        <v>0707011004Г040610</v>
      </c>
    </row>
    <row ht="51" outlineLevel="0" r="1434">
      <c r="A1434" s="160" t="s">
        <v>1249</v>
      </c>
      <c r="B1434" s="161" t="s">
        <v>144</v>
      </c>
      <c r="C1434" s="161" t="s">
        <v>1220</v>
      </c>
      <c r="D1434" s="161" t="s">
        <v>1563</v>
      </c>
      <c r="E1434" s="161" t="s">
        <v>1250</v>
      </c>
      <c r="F1434" s="162" t="n">
        <v>59000</v>
      </c>
      <c r="G1434" s="164" t="str">
        <f aca="false" ca="false" dt2D="false" dtr="false" t="normal">CONCATENATE(C1434, D1434, E1434)</f>
        <v>0707011004Г040611</v>
      </c>
    </row>
    <row ht="114.75" outlineLevel="0" r="1435">
      <c r="A1435" s="160" t="s">
        <v>1564</v>
      </c>
      <c r="B1435" s="161" t="s">
        <v>144</v>
      </c>
      <c r="C1435" s="161" t="s">
        <v>1220</v>
      </c>
      <c r="D1435" s="161" t="s">
        <v>1565</v>
      </c>
      <c r="E1435" s="161" t="s">
        <v>851</v>
      </c>
      <c r="F1435" s="162" t="n">
        <v>60750</v>
      </c>
      <c r="G1435" s="164" t="str">
        <f aca="false" ca="false" dt2D="false" dtr="false" t="normal">CONCATENATE(C1435, D1435, E1435)</f>
        <v>0707011004М040</v>
      </c>
    </row>
    <row ht="25.5" outlineLevel="0" r="1436">
      <c r="A1436" s="160" t="s">
        <v>1120</v>
      </c>
      <c r="B1436" s="161" t="s">
        <v>144</v>
      </c>
      <c r="C1436" s="161" t="s">
        <v>1220</v>
      </c>
      <c r="D1436" s="161" t="s">
        <v>1565</v>
      </c>
      <c r="E1436" s="161" t="s">
        <v>1121</v>
      </c>
      <c r="F1436" s="162" t="n">
        <v>60750</v>
      </c>
      <c r="G1436" s="164" t="str">
        <f aca="false" ca="false" dt2D="false" dtr="false" t="normal">CONCATENATE(C1436, D1436, E1436)</f>
        <v>0707011004М040600</v>
      </c>
    </row>
    <row outlineLevel="0" r="1437">
      <c r="A1437" s="160" t="s">
        <v>1247</v>
      </c>
      <c r="B1437" s="161" t="s">
        <v>144</v>
      </c>
      <c r="C1437" s="161" t="s">
        <v>1220</v>
      </c>
      <c r="D1437" s="161" t="s">
        <v>1565</v>
      </c>
      <c r="E1437" s="161" t="s">
        <v>1248</v>
      </c>
      <c r="F1437" s="162" t="n">
        <v>60750</v>
      </c>
      <c r="G1437" s="164" t="str">
        <f aca="false" ca="false" dt2D="false" dtr="false" t="normal">CONCATENATE(C1437, D1437, E1437)</f>
        <v>0707011004М040610</v>
      </c>
    </row>
    <row ht="51" outlineLevel="0" r="1438">
      <c r="A1438" s="160" t="s">
        <v>1249</v>
      </c>
      <c r="B1438" s="161" t="s">
        <v>144</v>
      </c>
      <c r="C1438" s="161" t="s">
        <v>1220</v>
      </c>
      <c r="D1438" s="161" t="s">
        <v>1565</v>
      </c>
      <c r="E1438" s="161" t="s">
        <v>1250</v>
      </c>
      <c r="F1438" s="162" t="n">
        <v>60750</v>
      </c>
      <c r="G1438" s="164" t="str">
        <f aca="false" ca="false" dt2D="false" dtr="false" t="normal">CONCATENATE(C1438, D1438, E1438)</f>
        <v>0707011004М040611</v>
      </c>
    </row>
    <row ht="102" outlineLevel="0" r="1439">
      <c r="A1439" s="160" t="s">
        <v>1566</v>
      </c>
      <c r="B1439" s="161" t="s">
        <v>144</v>
      </c>
      <c r="C1439" s="161" t="s">
        <v>1220</v>
      </c>
      <c r="D1439" s="161" t="s">
        <v>1567</v>
      </c>
      <c r="E1439" s="161" t="s">
        <v>851</v>
      </c>
      <c r="F1439" s="162" t="n">
        <v>169000</v>
      </c>
      <c r="G1439" s="164" t="str">
        <f aca="false" ca="false" dt2D="false" dtr="false" t="normal">CONCATENATE(C1439, D1439, E1439)</f>
        <v>0707011004Э040</v>
      </c>
    </row>
    <row ht="25.5" outlineLevel="0" r="1440">
      <c r="A1440" s="160" t="s">
        <v>1120</v>
      </c>
      <c r="B1440" s="161" t="s">
        <v>144</v>
      </c>
      <c r="C1440" s="161" t="s">
        <v>1220</v>
      </c>
      <c r="D1440" s="161" t="s">
        <v>1567</v>
      </c>
      <c r="E1440" s="161" t="s">
        <v>1121</v>
      </c>
      <c r="F1440" s="162" t="n">
        <v>169000</v>
      </c>
      <c r="G1440" s="164" t="str">
        <f aca="false" ca="false" dt2D="false" dtr="false" t="normal">CONCATENATE(C1440, D1440, E1440)</f>
        <v>0707011004Э040600</v>
      </c>
    </row>
    <row outlineLevel="0" r="1441">
      <c r="A1441" s="160" t="s">
        <v>1247</v>
      </c>
      <c r="B1441" s="161" t="s">
        <v>144</v>
      </c>
      <c r="C1441" s="161" t="s">
        <v>1220</v>
      </c>
      <c r="D1441" s="161" t="s">
        <v>1567</v>
      </c>
      <c r="E1441" s="161" t="s">
        <v>1248</v>
      </c>
      <c r="F1441" s="162" t="n">
        <v>169000</v>
      </c>
      <c r="G1441" s="164" t="str">
        <f aca="false" ca="false" dt2D="false" dtr="false" t="normal">CONCATENATE(C1441, D1441, E1441)</f>
        <v>0707011004Э040610</v>
      </c>
    </row>
    <row ht="51" outlineLevel="0" r="1442">
      <c r="A1442" s="160" t="s">
        <v>1249</v>
      </c>
      <c r="B1442" s="161" t="s">
        <v>144</v>
      </c>
      <c r="C1442" s="161" t="s">
        <v>1220</v>
      </c>
      <c r="D1442" s="161" t="s">
        <v>1567</v>
      </c>
      <c r="E1442" s="161" t="s">
        <v>1250</v>
      </c>
      <c r="F1442" s="162" t="n">
        <v>169000</v>
      </c>
      <c r="G1442" s="164" t="str">
        <f aca="false" ca="false" dt2D="false" dtr="false" t="normal">CONCATENATE(C1442, D1442, E1442)</f>
        <v>0707011004Э040611</v>
      </c>
    </row>
    <row ht="63.75" outlineLevel="0" r="1443">
      <c r="A1443" s="160" t="s">
        <v>1568</v>
      </c>
      <c r="B1443" s="161" t="s">
        <v>144</v>
      </c>
      <c r="C1443" s="161" t="s">
        <v>1220</v>
      </c>
      <c r="D1443" s="161" t="s">
        <v>1569</v>
      </c>
      <c r="E1443" s="161" t="s">
        <v>851</v>
      </c>
      <c r="F1443" s="162" t="n">
        <v>14967700</v>
      </c>
      <c r="G1443" s="164" t="str">
        <f aca="false" ca="false" dt2D="false" dtr="false" t="normal">CONCATENATE(C1443, D1443, E1443)</f>
        <v>07070110076490</v>
      </c>
    </row>
    <row ht="25.5" outlineLevel="0" r="1444">
      <c r="A1444" s="160" t="s">
        <v>872</v>
      </c>
      <c r="B1444" s="161" t="s">
        <v>144</v>
      </c>
      <c r="C1444" s="161" t="s">
        <v>1220</v>
      </c>
      <c r="D1444" s="161" t="s">
        <v>1569</v>
      </c>
      <c r="E1444" s="161" t="s">
        <v>873</v>
      </c>
      <c r="F1444" s="162" t="n">
        <v>10193417.32</v>
      </c>
      <c r="G1444" s="164" t="str">
        <f aca="false" ca="false" dt2D="false" dtr="false" t="normal">CONCATENATE(C1444, D1444, E1444)</f>
        <v>07070110076490200</v>
      </c>
    </row>
    <row ht="25.5" outlineLevel="0" r="1445">
      <c r="A1445" s="160" t="s">
        <v>874</v>
      </c>
      <c r="B1445" s="161" t="s">
        <v>144</v>
      </c>
      <c r="C1445" s="161" t="s">
        <v>1220</v>
      </c>
      <c r="D1445" s="161" t="s">
        <v>1569</v>
      </c>
      <c r="E1445" s="161" t="s">
        <v>875</v>
      </c>
      <c r="F1445" s="162" t="n">
        <v>10193417.32</v>
      </c>
      <c r="G1445" s="164" t="str">
        <f aca="false" ca="false" dt2D="false" dtr="false" t="normal">CONCATENATE(C1445, D1445, E1445)</f>
        <v>07070110076490240</v>
      </c>
    </row>
    <row outlineLevel="0" r="1446">
      <c r="A1446" s="160" t="s">
        <v>876</v>
      </c>
      <c r="B1446" s="161" t="s">
        <v>144</v>
      </c>
      <c r="C1446" s="161" t="s">
        <v>1220</v>
      </c>
      <c r="D1446" s="161" t="s">
        <v>1569</v>
      </c>
      <c r="E1446" s="161" t="s">
        <v>877</v>
      </c>
      <c r="F1446" s="162" t="n">
        <v>10193417.32</v>
      </c>
      <c r="G1446" s="164" t="str">
        <f aca="false" ca="false" dt2D="false" dtr="false" t="normal">CONCATENATE(C1446, D1446, E1446)</f>
        <v>07070110076490244</v>
      </c>
    </row>
    <row ht="25.5" outlineLevel="0" r="1447">
      <c r="A1447" s="160" t="s">
        <v>1120</v>
      </c>
      <c r="B1447" s="161" t="s">
        <v>144</v>
      </c>
      <c r="C1447" s="161" t="s">
        <v>1220</v>
      </c>
      <c r="D1447" s="161" t="s">
        <v>1569</v>
      </c>
      <c r="E1447" s="161" t="s">
        <v>1121</v>
      </c>
      <c r="F1447" s="162" t="n">
        <v>4774282.68</v>
      </c>
      <c r="G1447" s="164" t="str">
        <f aca="false" ca="false" dt2D="false" dtr="false" t="normal">CONCATENATE(C1447, D1447, E1447)</f>
        <v>07070110076490600</v>
      </c>
    </row>
    <row outlineLevel="0" r="1448">
      <c r="A1448" s="160" t="s">
        <v>1247</v>
      </c>
      <c r="B1448" s="161" t="s">
        <v>144</v>
      </c>
      <c r="C1448" s="161" t="s">
        <v>1220</v>
      </c>
      <c r="D1448" s="161" t="s">
        <v>1569</v>
      </c>
      <c r="E1448" s="161" t="s">
        <v>1248</v>
      </c>
      <c r="F1448" s="162" t="n">
        <v>4774282.68</v>
      </c>
      <c r="G1448" s="164" t="str">
        <f aca="false" ca="false" dt2D="false" dtr="false" t="normal">CONCATENATE(C1448, D1448, E1448)</f>
        <v>07070110076490610</v>
      </c>
    </row>
    <row ht="51" outlineLevel="0" r="1449">
      <c r="A1449" s="160" t="s">
        <v>1249</v>
      </c>
      <c r="B1449" s="161" t="s">
        <v>144</v>
      </c>
      <c r="C1449" s="161" t="s">
        <v>1220</v>
      </c>
      <c r="D1449" s="161" t="s">
        <v>1569</v>
      </c>
      <c r="E1449" s="161" t="s">
        <v>1250</v>
      </c>
      <c r="F1449" s="162" t="n">
        <v>4774282.68</v>
      </c>
      <c r="G1449" s="164" t="str">
        <f aca="false" ca="false" dt2D="false" dtr="false" t="normal">CONCATENATE(C1449, D1449, E1449)</f>
        <v>07070110076490611</v>
      </c>
    </row>
    <row ht="63.75" outlineLevel="0" r="1450">
      <c r="A1450" s="160" t="s">
        <v>1570</v>
      </c>
      <c r="B1450" s="161" t="s">
        <v>144</v>
      </c>
      <c r="C1450" s="161" t="s">
        <v>1220</v>
      </c>
      <c r="D1450" s="161" t="s">
        <v>1571</v>
      </c>
      <c r="E1450" s="161" t="s">
        <v>851</v>
      </c>
      <c r="F1450" s="162" t="n">
        <v>2953249.56</v>
      </c>
      <c r="G1450" s="164" t="str">
        <f aca="false" ca="false" dt2D="false" dtr="false" t="normal">CONCATENATE(C1450, D1450, E1450)</f>
        <v>07070110080030</v>
      </c>
    </row>
    <row ht="25.5" outlineLevel="0" r="1451">
      <c r="A1451" s="160" t="s">
        <v>872</v>
      </c>
      <c r="B1451" s="161" t="s">
        <v>144</v>
      </c>
      <c r="C1451" s="161" t="s">
        <v>1220</v>
      </c>
      <c r="D1451" s="161" t="s">
        <v>1571</v>
      </c>
      <c r="E1451" s="161" t="s">
        <v>873</v>
      </c>
      <c r="F1451" s="162" t="n">
        <v>1688249.56</v>
      </c>
      <c r="G1451" s="164" t="str">
        <f aca="false" ca="false" dt2D="false" dtr="false" t="normal">CONCATENATE(C1451, D1451, E1451)</f>
        <v>07070110080030200</v>
      </c>
    </row>
    <row ht="25.5" outlineLevel="0" r="1452">
      <c r="A1452" s="160" t="s">
        <v>874</v>
      </c>
      <c r="B1452" s="161" t="s">
        <v>144</v>
      </c>
      <c r="C1452" s="161" t="s">
        <v>1220</v>
      </c>
      <c r="D1452" s="161" t="s">
        <v>1571</v>
      </c>
      <c r="E1452" s="161" t="s">
        <v>875</v>
      </c>
      <c r="F1452" s="162" t="n">
        <v>1688249.56</v>
      </c>
      <c r="G1452" s="164" t="str">
        <f aca="false" ca="false" dt2D="false" dtr="false" t="normal">CONCATENATE(C1452, D1452, E1452)</f>
        <v>07070110080030240</v>
      </c>
    </row>
    <row outlineLevel="0" r="1453">
      <c r="A1453" s="160" t="s">
        <v>876</v>
      </c>
      <c r="B1453" s="161" t="s">
        <v>144</v>
      </c>
      <c r="C1453" s="161" t="s">
        <v>1220</v>
      </c>
      <c r="D1453" s="161" t="s">
        <v>1571</v>
      </c>
      <c r="E1453" s="161" t="s">
        <v>877</v>
      </c>
      <c r="F1453" s="162" t="n">
        <v>1688249.56</v>
      </c>
      <c r="G1453" s="164" t="str">
        <f aca="false" ca="false" dt2D="false" dtr="false" t="normal">CONCATENATE(C1453, D1453, E1453)</f>
        <v>07070110080030244</v>
      </c>
    </row>
    <row ht="25.5" outlineLevel="0" r="1454">
      <c r="A1454" s="160" t="s">
        <v>1120</v>
      </c>
      <c r="B1454" s="161" t="s">
        <v>144</v>
      </c>
      <c r="C1454" s="161" t="s">
        <v>1220</v>
      </c>
      <c r="D1454" s="161" t="s">
        <v>1571</v>
      </c>
      <c r="E1454" s="161" t="s">
        <v>1121</v>
      </c>
      <c r="F1454" s="162" t="n">
        <v>1265000</v>
      </c>
      <c r="G1454" s="164" t="str">
        <f aca="false" ca="false" dt2D="false" dtr="false" t="normal">CONCATENATE(C1454, D1454, E1454)</f>
        <v>07070110080030600</v>
      </c>
    </row>
    <row outlineLevel="0" r="1455">
      <c r="A1455" s="160" t="s">
        <v>1247</v>
      </c>
      <c r="B1455" s="161" t="s">
        <v>144</v>
      </c>
      <c r="C1455" s="161" t="s">
        <v>1220</v>
      </c>
      <c r="D1455" s="161" t="s">
        <v>1571</v>
      </c>
      <c r="E1455" s="161" t="s">
        <v>1248</v>
      </c>
      <c r="F1455" s="162" t="n">
        <v>1265000</v>
      </c>
      <c r="G1455" s="164" t="str">
        <f aca="false" ca="false" dt2D="false" dtr="false" t="normal">CONCATENATE(C1455, D1455, E1455)</f>
        <v>07070110080030610</v>
      </c>
    </row>
    <row ht="51" outlineLevel="0" r="1456">
      <c r="A1456" s="160" t="s">
        <v>1249</v>
      </c>
      <c r="B1456" s="161" t="s">
        <v>144</v>
      </c>
      <c r="C1456" s="161" t="s">
        <v>1220</v>
      </c>
      <c r="D1456" s="161" t="s">
        <v>1571</v>
      </c>
      <c r="E1456" s="161" t="s">
        <v>1250</v>
      </c>
      <c r="F1456" s="162" t="n">
        <v>1265000</v>
      </c>
      <c r="G1456" s="164" t="str">
        <f aca="false" ca="false" dt2D="false" dtr="false" t="normal">CONCATENATE(C1456, D1456, E1456)</f>
        <v>07070110080030611</v>
      </c>
    </row>
    <row ht="153" outlineLevel="0" r="1457">
      <c r="A1457" s="160" t="s">
        <v>1572</v>
      </c>
      <c r="B1457" s="161" t="s">
        <v>144</v>
      </c>
      <c r="C1457" s="161" t="s">
        <v>1220</v>
      </c>
      <c r="D1457" s="161" t="s">
        <v>1573</v>
      </c>
      <c r="E1457" s="161" t="s">
        <v>851</v>
      </c>
      <c r="F1457" s="162" t="n">
        <v>358360</v>
      </c>
      <c r="G1457" s="164" t="str">
        <f aca="false" ca="false" dt2D="false" dtr="false" t="normal">CONCATENATE(C1457, D1457, E1457)</f>
        <v>070701100S3970</v>
      </c>
    </row>
    <row ht="25.5" outlineLevel="0" r="1458">
      <c r="A1458" s="160" t="s">
        <v>1120</v>
      </c>
      <c r="B1458" s="161" t="s">
        <v>144</v>
      </c>
      <c r="C1458" s="161" t="s">
        <v>1220</v>
      </c>
      <c r="D1458" s="161" t="s">
        <v>1573</v>
      </c>
      <c r="E1458" s="161" t="s">
        <v>1121</v>
      </c>
      <c r="F1458" s="162" t="n">
        <v>358360</v>
      </c>
      <c r="G1458" s="164" t="str">
        <f aca="false" ca="false" dt2D="false" dtr="false" t="normal">CONCATENATE(C1458, D1458, E1458)</f>
        <v>070701100S3970600</v>
      </c>
    </row>
    <row outlineLevel="0" r="1459">
      <c r="A1459" s="160" t="s">
        <v>1247</v>
      </c>
      <c r="B1459" s="161" t="s">
        <v>144</v>
      </c>
      <c r="C1459" s="161" t="s">
        <v>1220</v>
      </c>
      <c r="D1459" s="161" t="s">
        <v>1573</v>
      </c>
      <c r="E1459" s="161" t="s">
        <v>1248</v>
      </c>
      <c r="F1459" s="162" t="n">
        <v>358360</v>
      </c>
      <c r="G1459" s="164" t="str">
        <f aca="false" ca="false" dt2D="false" dtr="false" t="normal">CONCATENATE(C1459, D1459, E1459)</f>
        <v>070701100S3970610</v>
      </c>
    </row>
    <row ht="51" outlineLevel="0" r="1460">
      <c r="A1460" s="160" t="s">
        <v>1249</v>
      </c>
      <c r="B1460" s="161" t="s">
        <v>144</v>
      </c>
      <c r="C1460" s="161" t="s">
        <v>1220</v>
      </c>
      <c r="D1460" s="161" t="s">
        <v>1573</v>
      </c>
      <c r="E1460" s="161" t="s">
        <v>1250</v>
      </c>
      <c r="F1460" s="162" t="n">
        <v>358360</v>
      </c>
      <c r="G1460" s="164" t="str">
        <f aca="false" ca="false" dt2D="false" dtr="false" t="normal">CONCATENATE(C1460, D1460, E1460)</f>
        <v>070701100S3970611</v>
      </c>
    </row>
    <row ht="25.5" outlineLevel="0" r="1461">
      <c r="A1461" s="160" t="s">
        <v>1574</v>
      </c>
      <c r="B1461" s="161" t="s">
        <v>144</v>
      </c>
      <c r="C1461" s="161" t="s">
        <v>1220</v>
      </c>
      <c r="D1461" s="161" t="s">
        <v>1575</v>
      </c>
      <c r="E1461" s="161" t="s">
        <v>851</v>
      </c>
      <c r="F1461" s="162" t="n">
        <v>298047.93</v>
      </c>
      <c r="G1461" s="164" t="str">
        <f aca="false" ca="false" dt2D="false" dtr="false" t="normal">CONCATENATE(C1461, D1461, E1461)</f>
        <v>07070130000000</v>
      </c>
    </row>
    <row ht="63.75" outlineLevel="0" r="1462">
      <c r="A1462" s="160" t="s">
        <v>1576</v>
      </c>
      <c r="B1462" s="161" t="s">
        <v>144</v>
      </c>
      <c r="C1462" s="161" t="s">
        <v>1220</v>
      </c>
      <c r="D1462" s="161" t="s">
        <v>1577</v>
      </c>
      <c r="E1462" s="161" t="s">
        <v>851</v>
      </c>
      <c r="F1462" s="162" t="n">
        <v>73001.13</v>
      </c>
      <c r="G1462" s="164" t="str">
        <f aca="false" ca="false" dt2D="false" dtr="false" t="normal">CONCATENATE(C1462, D1462, E1462)</f>
        <v>07070130080030</v>
      </c>
    </row>
    <row ht="25.5" outlineLevel="0" r="1463">
      <c r="A1463" s="160" t="s">
        <v>872</v>
      </c>
      <c r="B1463" s="161" t="s">
        <v>144</v>
      </c>
      <c r="C1463" s="161" t="s">
        <v>1220</v>
      </c>
      <c r="D1463" s="161" t="s">
        <v>1577</v>
      </c>
      <c r="E1463" s="161" t="s">
        <v>873</v>
      </c>
      <c r="F1463" s="162" t="n">
        <v>73001.13</v>
      </c>
      <c r="G1463" s="164" t="str">
        <f aca="false" ca="false" dt2D="false" dtr="false" t="normal">CONCATENATE(C1463, D1463, E1463)</f>
        <v>07070130080030200</v>
      </c>
    </row>
    <row ht="25.5" outlineLevel="0" r="1464">
      <c r="A1464" s="160" t="s">
        <v>874</v>
      </c>
      <c r="B1464" s="161" t="s">
        <v>144</v>
      </c>
      <c r="C1464" s="161" t="s">
        <v>1220</v>
      </c>
      <c r="D1464" s="161" t="s">
        <v>1577</v>
      </c>
      <c r="E1464" s="161" t="s">
        <v>875</v>
      </c>
      <c r="F1464" s="162" t="n">
        <v>73001.13</v>
      </c>
      <c r="G1464" s="164" t="str">
        <f aca="false" ca="false" dt2D="false" dtr="false" t="normal">CONCATENATE(C1464, D1464, E1464)</f>
        <v>07070130080030240</v>
      </c>
    </row>
    <row outlineLevel="0" r="1465">
      <c r="A1465" s="160" t="s">
        <v>876</v>
      </c>
      <c r="B1465" s="161" t="s">
        <v>144</v>
      </c>
      <c r="C1465" s="161" t="s">
        <v>1220</v>
      </c>
      <c r="D1465" s="161" t="s">
        <v>1577</v>
      </c>
      <c r="E1465" s="161" t="s">
        <v>877</v>
      </c>
      <c r="F1465" s="162" t="n">
        <v>73001.13</v>
      </c>
      <c r="G1465" s="164" t="str">
        <f aca="false" ca="false" dt2D="false" dtr="false" t="normal">CONCATENATE(C1465, D1465, E1465)</f>
        <v>07070130080030244</v>
      </c>
    </row>
    <row ht="76.5" outlineLevel="0" r="1466">
      <c r="A1466" s="160" t="s">
        <v>1578</v>
      </c>
      <c r="B1466" s="161" t="s">
        <v>144</v>
      </c>
      <c r="C1466" s="161" t="s">
        <v>1220</v>
      </c>
      <c r="D1466" s="161" t="s">
        <v>1579</v>
      </c>
      <c r="E1466" s="161" t="s">
        <v>851</v>
      </c>
      <c r="F1466" s="162" t="n">
        <v>225046.8</v>
      </c>
      <c r="G1466" s="164" t="str">
        <f aca="false" ca="false" dt2D="false" dtr="false" t="normal">CONCATENATE(C1466, D1466, E1466)</f>
        <v>0707013008П030</v>
      </c>
    </row>
    <row ht="25.5" outlineLevel="0" r="1467">
      <c r="A1467" s="160" t="s">
        <v>872</v>
      </c>
      <c r="B1467" s="161" t="s">
        <v>144</v>
      </c>
      <c r="C1467" s="161" t="s">
        <v>1220</v>
      </c>
      <c r="D1467" s="161" t="s">
        <v>1579</v>
      </c>
      <c r="E1467" s="161" t="s">
        <v>873</v>
      </c>
      <c r="F1467" s="162" t="n">
        <v>225046.8</v>
      </c>
      <c r="G1467" s="164" t="str">
        <f aca="false" ca="false" dt2D="false" dtr="false" t="normal">CONCATENATE(C1467, D1467, E1467)</f>
        <v>0707013008П030200</v>
      </c>
    </row>
    <row ht="25.5" outlineLevel="0" r="1468">
      <c r="A1468" s="160" t="s">
        <v>874</v>
      </c>
      <c r="B1468" s="161" t="s">
        <v>144</v>
      </c>
      <c r="C1468" s="161" t="s">
        <v>1220</v>
      </c>
      <c r="D1468" s="161" t="s">
        <v>1579</v>
      </c>
      <c r="E1468" s="161" t="s">
        <v>875</v>
      </c>
      <c r="F1468" s="162" t="n">
        <v>225046.8</v>
      </c>
      <c r="G1468" s="164" t="str">
        <f aca="false" ca="false" dt2D="false" dtr="false" t="normal">CONCATENATE(C1468, D1468, E1468)</f>
        <v>0707013008П030240</v>
      </c>
    </row>
    <row outlineLevel="0" r="1469">
      <c r="A1469" s="160" t="s">
        <v>876</v>
      </c>
      <c r="B1469" s="161" t="s">
        <v>144</v>
      </c>
      <c r="C1469" s="161" t="s">
        <v>1220</v>
      </c>
      <c r="D1469" s="161" t="s">
        <v>1579</v>
      </c>
      <c r="E1469" s="161" t="s">
        <v>877</v>
      </c>
      <c r="F1469" s="162" t="n">
        <v>225046.8</v>
      </c>
      <c r="G1469" s="164" t="str">
        <f aca="false" ca="false" dt2D="false" dtr="false" t="normal">CONCATENATE(C1469, D1469, E1469)</f>
        <v>0707013008П030244</v>
      </c>
    </row>
    <row outlineLevel="0" r="1470">
      <c r="A1470" s="160" t="s">
        <v>1580</v>
      </c>
      <c r="B1470" s="161" t="s">
        <v>144</v>
      </c>
      <c r="C1470" s="161" t="s">
        <v>1581</v>
      </c>
      <c r="D1470" s="161" t="s">
        <v>851</v>
      </c>
      <c r="E1470" s="161" t="s">
        <v>851</v>
      </c>
      <c r="F1470" s="162" t="n">
        <v>100837937.36</v>
      </c>
      <c r="G1470" s="164" t="str">
        <f aca="false" ca="false" dt2D="false" dtr="false" t="normal">CONCATENATE(C1470, D1470, E1470)</f>
        <v>0709</v>
      </c>
    </row>
    <row ht="25.5" outlineLevel="0" r="1471">
      <c r="A1471" s="160" t="s">
        <v>1137</v>
      </c>
      <c r="B1471" s="161" t="s">
        <v>144</v>
      </c>
      <c r="C1471" s="161" t="s">
        <v>1581</v>
      </c>
      <c r="D1471" s="161" t="s">
        <v>1138</v>
      </c>
      <c r="E1471" s="161" t="s">
        <v>851</v>
      </c>
      <c r="F1471" s="162" t="n">
        <v>100837937.36</v>
      </c>
      <c r="G1471" s="164" t="str">
        <f aca="false" ca="false" dt2D="false" dtr="false" t="normal">CONCATENATE(C1471, D1471, E1471)</f>
        <v>07090100000000</v>
      </c>
    </row>
    <row ht="25.5" outlineLevel="0" r="1472">
      <c r="A1472" s="160" t="s">
        <v>1215</v>
      </c>
      <c r="B1472" s="161" t="s">
        <v>144</v>
      </c>
      <c r="C1472" s="161" t="s">
        <v>1581</v>
      </c>
      <c r="D1472" s="161" t="s">
        <v>1216</v>
      </c>
      <c r="E1472" s="161" t="s">
        <v>851</v>
      </c>
      <c r="F1472" s="162" t="n">
        <v>190000</v>
      </c>
      <c r="G1472" s="164" t="str">
        <f aca="false" ca="false" dt2D="false" dtr="false" t="normal">CONCATENATE(C1472, D1472, E1472)</f>
        <v>07090110000000</v>
      </c>
    </row>
    <row ht="63.75" outlineLevel="0" r="1473">
      <c r="A1473" s="160" t="s">
        <v>1501</v>
      </c>
      <c r="B1473" s="161" t="s">
        <v>144</v>
      </c>
      <c r="C1473" s="161" t="s">
        <v>1581</v>
      </c>
      <c r="D1473" s="161" t="s">
        <v>1502</v>
      </c>
      <c r="E1473" s="161" t="s">
        <v>851</v>
      </c>
      <c r="F1473" s="162" t="n">
        <v>190000</v>
      </c>
      <c r="G1473" s="164" t="str">
        <f aca="false" ca="false" dt2D="false" dtr="false" t="normal">CONCATENATE(C1473, D1473, E1473)</f>
        <v>07090110080020</v>
      </c>
    </row>
    <row ht="25.5" outlineLevel="0" r="1474">
      <c r="A1474" s="160" t="s">
        <v>872</v>
      </c>
      <c r="B1474" s="161" t="s">
        <v>144</v>
      </c>
      <c r="C1474" s="161" t="s">
        <v>1581</v>
      </c>
      <c r="D1474" s="161" t="s">
        <v>1502</v>
      </c>
      <c r="E1474" s="161" t="s">
        <v>873</v>
      </c>
      <c r="F1474" s="162" t="n">
        <v>190000</v>
      </c>
      <c r="G1474" s="164" t="str">
        <f aca="false" ca="false" dt2D="false" dtr="false" t="normal">CONCATENATE(C1474, D1474, E1474)</f>
        <v>07090110080020200</v>
      </c>
    </row>
    <row ht="25.5" outlineLevel="0" r="1475">
      <c r="A1475" s="160" t="s">
        <v>874</v>
      </c>
      <c r="B1475" s="161" t="s">
        <v>144</v>
      </c>
      <c r="C1475" s="161" t="s">
        <v>1581</v>
      </c>
      <c r="D1475" s="161" t="s">
        <v>1502</v>
      </c>
      <c r="E1475" s="161" t="s">
        <v>875</v>
      </c>
      <c r="F1475" s="162" t="n">
        <v>190000</v>
      </c>
      <c r="G1475" s="164" t="str">
        <f aca="false" ca="false" dt2D="false" dtr="false" t="normal">CONCATENATE(C1475, D1475, E1475)</f>
        <v>07090110080020240</v>
      </c>
    </row>
    <row outlineLevel="0" r="1476">
      <c r="A1476" s="160" t="s">
        <v>876</v>
      </c>
      <c r="B1476" s="161" t="s">
        <v>144</v>
      </c>
      <c r="C1476" s="161" t="s">
        <v>1581</v>
      </c>
      <c r="D1476" s="161" t="s">
        <v>1502</v>
      </c>
      <c r="E1476" s="161" t="s">
        <v>877</v>
      </c>
      <c r="F1476" s="162" t="n">
        <v>190000</v>
      </c>
      <c r="G1476" s="164" t="str">
        <f aca="false" ca="false" dt2D="false" dtr="false" t="normal">CONCATENATE(C1476, D1476, E1476)</f>
        <v>07090110080020244</v>
      </c>
    </row>
    <row ht="38.25" outlineLevel="0" r="1477">
      <c r="A1477" s="160" t="s">
        <v>1139</v>
      </c>
      <c r="B1477" s="161" t="s">
        <v>144</v>
      </c>
      <c r="C1477" s="161" t="s">
        <v>1581</v>
      </c>
      <c r="D1477" s="161" t="s">
        <v>1140</v>
      </c>
      <c r="E1477" s="161" t="s">
        <v>851</v>
      </c>
      <c r="F1477" s="162" t="n">
        <v>6786560</v>
      </c>
      <c r="G1477" s="164" t="str">
        <f aca="false" ca="false" dt2D="false" dtr="false" t="normal">CONCATENATE(C1477, D1477, E1477)</f>
        <v>07090120000000</v>
      </c>
    </row>
    <row ht="89.25" outlineLevel="0" r="1478">
      <c r="A1478" s="160" t="s">
        <v>1582</v>
      </c>
      <c r="B1478" s="161" t="s">
        <v>144</v>
      </c>
      <c r="C1478" s="161" t="s">
        <v>1581</v>
      </c>
      <c r="D1478" s="161" t="s">
        <v>1583</v>
      </c>
      <c r="E1478" s="161" t="s">
        <v>851</v>
      </c>
      <c r="F1478" s="162" t="n">
        <v>6786560</v>
      </c>
      <c r="G1478" s="164" t="str">
        <f aca="false" ca="false" dt2D="false" dtr="false" t="normal">CONCATENATE(C1478, D1478, E1478)</f>
        <v>07090120075520</v>
      </c>
    </row>
    <row ht="51" outlineLevel="0" r="1479">
      <c r="A1479" s="160" t="s">
        <v>862</v>
      </c>
      <c r="B1479" s="161" t="s">
        <v>144</v>
      </c>
      <c r="C1479" s="161" t="s">
        <v>1581</v>
      </c>
      <c r="D1479" s="161" t="s">
        <v>1583</v>
      </c>
      <c r="E1479" s="161" t="s">
        <v>505</v>
      </c>
      <c r="F1479" s="162" t="n">
        <v>5679440</v>
      </c>
      <c r="G1479" s="164" t="str">
        <f aca="false" ca="false" dt2D="false" dtr="false" t="normal">CONCATENATE(C1479, D1479, E1479)</f>
        <v>07090120075520100</v>
      </c>
    </row>
    <row ht="25.5" outlineLevel="0" r="1480">
      <c r="A1480" s="160" t="s">
        <v>863</v>
      </c>
      <c r="B1480" s="161" t="s">
        <v>144</v>
      </c>
      <c r="C1480" s="161" t="s">
        <v>1581</v>
      </c>
      <c r="D1480" s="161" t="s">
        <v>1583</v>
      </c>
      <c r="E1480" s="161" t="s">
        <v>559</v>
      </c>
      <c r="F1480" s="162" t="n">
        <v>5679440</v>
      </c>
      <c r="G1480" s="164" t="str">
        <f aca="false" ca="false" dt2D="false" dtr="false" t="normal">CONCATENATE(C1480, D1480, E1480)</f>
        <v>07090120075520120</v>
      </c>
    </row>
    <row ht="25.5" outlineLevel="0" r="1481">
      <c r="A1481" s="160" t="s">
        <v>864</v>
      </c>
      <c r="B1481" s="161" t="s">
        <v>144</v>
      </c>
      <c r="C1481" s="161" t="s">
        <v>1581</v>
      </c>
      <c r="D1481" s="161" t="s">
        <v>1583</v>
      </c>
      <c r="E1481" s="161" t="s">
        <v>865</v>
      </c>
      <c r="F1481" s="162" t="n">
        <v>4137022</v>
      </c>
      <c r="G1481" s="164" t="str">
        <f aca="false" ca="false" dt2D="false" dtr="false" t="normal">CONCATENATE(C1481, D1481, E1481)</f>
        <v>07090120075520121</v>
      </c>
    </row>
    <row ht="38.25" outlineLevel="0" r="1482">
      <c r="A1482" s="160" t="s">
        <v>870</v>
      </c>
      <c r="B1482" s="161" t="s">
        <v>144</v>
      </c>
      <c r="C1482" s="161" t="s">
        <v>1581</v>
      </c>
      <c r="D1482" s="161" t="s">
        <v>1583</v>
      </c>
      <c r="E1482" s="161" t="s">
        <v>871</v>
      </c>
      <c r="F1482" s="162" t="n">
        <v>305520</v>
      </c>
      <c r="G1482" s="164" t="str">
        <f aca="false" ca="false" dt2D="false" dtr="false" t="normal">CONCATENATE(C1482, D1482, E1482)</f>
        <v>07090120075520122</v>
      </c>
    </row>
    <row ht="38.25" outlineLevel="0" r="1483">
      <c r="A1483" s="160" t="s">
        <v>866</v>
      </c>
      <c r="B1483" s="161" t="s">
        <v>144</v>
      </c>
      <c r="C1483" s="161" t="s">
        <v>1581</v>
      </c>
      <c r="D1483" s="161" t="s">
        <v>1583</v>
      </c>
      <c r="E1483" s="161" t="s">
        <v>867</v>
      </c>
      <c r="F1483" s="162" t="n">
        <v>1236898</v>
      </c>
      <c r="G1483" s="164" t="str">
        <f aca="false" ca="false" dt2D="false" dtr="false" t="normal">CONCATENATE(C1483, D1483, E1483)</f>
        <v>07090120075520129</v>
      </c>
    </row>
    <row ht="25.5" outlineLevel="0" r="1484">
      <c r="A1484" s="160" t="s">
        <v>872</v>
      </c>
      <c r="B1484" s="161" t="s">
        <v>144</v>
      </c>
      <c r="C1484" s="161" t="s">
        <v>1581</v>
      </c>
      <c r="D1484" s="161" t="s">
        <v>1583</v>
      </c>
      <c r="E1484" s="161" t="s">
        <v>873</v>
      </c>
      <c r="F1484" s="162" t="n">
        <v>1107120</v>
      </c>
      <c r="G1484" s="164" t="str">
        <f aca="false" ca="false" dt2D="false" dtr="false" t="normal">CONCATENATE(C1484, D1484, E1484)</f>
        <v>07090120075520200</v>
      </c>
    </row>
    <row ht="25.5" outlineLevel="0" r="1485">
      <c r="A1485" s="160" t="s">
        <v>874</v>
      </c>
      <c r="B1485" s="161" t="s">
        <v>144</v>
      </c>
      <c r="C1485" s="161" t="s">
        <v>1581</v>
      </c>
      <c r="D1485" s="161" t="s">
        <v>1583</v>
      </c>
      <c r="E1485" s="161" t="s">
        <v>875</v>
      </c>
      <c r="F1485" s="162" t="n">
        <v>1107120</v>
      </c>
      <c r="G1485" s="164" t="str">
        <f aca="false" ca="false" dt2D="false" dtr="false" t="normal">CONCATENATE(C1485, D1485, E1485)</f>
        <v>07090120075520240</v>
      </c>
    </row>
    <row outlineLevel="0" r="1486">
      <c r="A1486" s="160" t="s">
        <v>876</v>
      </c>
      <c r="B1486" s="161" t="s">
        <v>144</v>
      </c>
      <c r="C1486" s="161" t="s">
        <v>1581</v>
      </c>
      <c r="D1486" s="161" t="s">
        <v>1583</v>
      </c>
      <c r="E1486" s="161" t="s">
        <v>877</v>
      </c>
      <c r="F1486" s="162" t="n">
        <v>1107120</v>
      </c>
      <c r="G1486" s="164" t="str">
        <f aca="false" ca="false" dt2D="false" dtr="false" t="normal">CONCATENATE(C1486, D1486, E1486)</f>
        <v>07090120075520244</v>
      </c>
    </row>
    <row ht="25.5" outlineLevel="0" r="1487">
      <c r="A1487" s="160" t="s">
        <v>1574</v>
      </c>
      <c r="B1487" s="161" t="s">
        <v>144</v>
      </c>
      <c r="C1487" s="161" t="s">
        <v>1581</v>
      </c>
      <c r="D1487" s="161" t="s">
        <v>1575</v>
      </c>
      <c r="E1487" s="161" t="s">
        <v>851</v>
      </c>
      <c r="F1487" s="162" t="n">
        <v>93861377.36</v>
      </c>
      <c r="G1487" s="164" t="str">
        <f aca="false" ca="false" dt2D="false" dtr="false" t="normal">CONCATENATE(C1487, D1487, E1487)</f>
        <v>07090130000000</v>
      </c>
    </row>
    <row ht="89.25" outlineLevel="0" r="1488">
      <c r="A1488" s="160" t="s">
        <v>1584</v>
      </c>
      <c r="B1488" s="161" t="s">
        <v>144</v>
      </c>
      <c r="C1488" s="161" t="s">
        <v>1581</v>
      </c>
      <c r="D1488" s="161" t="s">
        <v>1585</v>
      </c>
      <c r="E1488" s="161" t="s">
        <v>851</v>
      </c>
      <c r="F1488" s="162" t="n">
        <v>5095210</v>
      </c>
      <c r="G1488" s="164" t="str">
        <f aca="false" ca="false" dt2D="false" dtr="false" t="normal">CONCATENATE(C1488, D1488, E1488)</f>
        <v>07090130027242</v>
      </c>
    </row>
    <row ht="51" outlineLevel="0" r="1489">
      <c r="A1489" s="160" t="s">
        <v>862</v>
      </c>
      <c r="B1489" s="161" t="s">
        <v>144</v>
      </c>
      <c r="C1489" s="161" t="s">
        <v>1581</v>
      </c>
      <c r="D1489" s="161" t="s">
        <v>1585</v>
      </c>
      <c r="E1489" s="161" t="s">
        <v>505</v>
      </c>
      <c r="F1489" s="162" t="n">
        <v>5095210</v>
      </c>
      <c r="G1489" s="164" t="str">
        <f aca="false" ca="false" dt2D="false" dtr="false" t="normal">CONCATENATE(C1489, D1489, E1489)</f>
        <v>07090130027242100</v>
      </c>
    </row>
    <row outlineLevel="0" r="1490">
      <c r="A1490" s="160" t="s">
        <v>981</v>
      </c>
      <c r="B1490" s="161" t="s">
        <v>144</v>
      </c>
      <c r="C1490" s="161" t="s">
        <v>1581</v>
      </c>
      <c r="D1490" s="161" t="s">
        <v>1585</v>
      </c>
      <c r="E1490" s="161" t="s">
        <v>483</v>
      </c>
      <c r="F1490" s="162" t="n">
        <v>4778160</v>
      </c>
      <c r="G1490" s="164" t="str">
        <f aca="false" ca="false" dt2D="false" dtr="false" t="normal">CONCATENATE(C1490, D1490, E1490)</f>
        <v>07090130027242110</v>
      </c>
    </row>
    <row outlineLevel="0" r="1491">
      <c r="A1491" s="160" t="s">
        <v>982</v>
      </c>
      <c r="B1491" s="161" t="s">
        <v>144</v>
      </c>
      <c r="C1491" s="161" t="s">
        <v>1581</v>
      </c>
      <c r="D1491" s="161" t="s">
        <v>1585</v>
      </c>
      <c r="E1491" s="161" t="s">
        <v>983</v>
      </c>
      <c r="F1491" s="162" t="n">
        <v>3670030</v>
      </c>
      <c r="G1491" s="164" t="str">
        <f aca="false" ca="false" dt2D="false" dtr="false" t="normal">CONCATENATE(C1491, D1491, E1491)</f>
        <v>07090130027242111</v>
      </c>
    </row>
    <row ht="38.25" outlineLevel="0" r="1492">
      <c r="A1492" s="160" t="s">
        <v>984</v>
      </c>
      <c r="B1492" s="161" t="s">
        <v>144</v>
      </c>
      <c r="C1492" s="161" t="s">
        <v>1581</v>
      </c>
      <c r="D1492" s="161" t="s">
        <v>1585</v>
      </c>
      <c r="E1492" s="161" t="s">
        <v>985</v>
      </c>
      <c r="F1492" s="162" t="n">
        <v>1108130</v>
      </c>
      <c r="G1492" s="164" t="str">
        <f aca="false" ca="false" dt2D="false" dtr="false" t="normal">CONCATENATE(C1492, D1492, E1492)</f>
        <v>07090130027242119</v>
      </c>
    </row>
    <row ht="25.5" outlineLevel="0" r="1493">
      <c r="A1493" s="160" t="s">
        <v>863</v>
      </c>
      <c r="B1493" s="161" t="s">
        <v>144</v>
      </c>
      <c r="C1493" s="161" t="s">
        <v>1581</v>
      </c>
      <c r="D1493" s="161" t="s">
        <v>1585</v>
      </c>
      <c r="E1493" s="161" t="s">
        <v>559</v>
      </c>
      <c r="F1493" s="162" t="n">
        <v>317050</v>
      </c>
      <c r="G1493" s="164" t="str">
        <f aca="false" ca="false" dt2D="false" dtr="false" t="normal">CONCATENATE(C1493, D1493, E1493)</f>
        <v>07090130027242120</v>
      </c>
    </row>
    <row ht="25.5" outlineLevel="0" r="1494">
      <c r="A1494" s="160" t="s">
        <v>864</v>
      </c>
      <c r="B1494" s="161" t="s">
        <v>144</v>
      </c>
      <c r="C1494" s="161" t="s">
        <v>1581</v>
      </c>
      <c r="D1494" s="161" t="s">
        <v>1585</v>
      </c>
      <c r="E1494" s="161" t="s">
        <v>865</v>
      </c>
      <c r="F1494" s="162" t="n">
        <v>243510</v>
      </c>
      <c r="G1494" s="164" t="str">
        <f aca="false" ca="false" dt2D="false" dtr="false" t="normal">CONCATENATE(C1494, D1494, E1494)</f>
        <v>07090130027242121</v>
      </c>
    </row>
    <row ht="38.25" outlineLevel="0" r="1495">
      <c r="A1495" s="160" t="s">
        <v>866</v>
      </c>
      <c r="B1495" s="161" t="s">
        <v>144</v>
      </c>
      <c r="C1495" s="161" t="s">
        <v>1581</v>
      </c>
      <c r="D1495" s="161" t="s">
        <v>1585</v>
      </c>
      <c r="E1495" s="161" t="s">
        <v>867</v>
      </c>
      <c r="F1495" s="162" t="n">
        <v>73540</v>
      </c>
      <c r="G1495" s="164" t="str">
        <f aca="false" ca="false" dt2D="false" dtr="false" t="normal">CONCATENATE(C1495, D1495, E1495)</f>
        <v>07090130027242129</v>
      </c>
    </row>
    <row ht="63.75" outlineLevel="0" r="1496">
      <c r="A1496" s="160" t="s">
        <v>1586</v>
      </c>
      <c r="B1496" s="161" t="s">
        <v>144</v>
      </c>
      <c r="C1496" s="161" t="s">
        <v>1581</v>
      </c>
      <c r="D1496" s="161" t="s">
        <v>1587</v>
      </c>
      <c r="E1496" s="161" t="s">
        <v>851</v>
      </c>
      <c r="F1496" s="162" t="n">
        <v>50127387.59</v>
      </c>
      <c r="G1496" s="164" t="str">
        <f aca="false" ca="false" dt2D="false" dtr="false" t="normal">CONCATENATE(C1496, D1496, E1496)</f>
        <v>07090130040000</v>
      </c>
    </row>
    <row ht="51" outlineLevel="0" r="1497">
      <c r="A1497" s="160" t="s">
        <v>862</v>
      </c>
      <c r="B1497" s="161" t="s">
        <v>144</v>
      </c>
      <c r="C1497" s="161" t="s">
        <v>1581</v>
      </c>
      <c r="D1497" s="161" t="s">
        <v>1587</v>
      </c>
      <c r="E1497" s="161" t="s">
        <v>505</v>
      </c>
      <c r="F1497" s="162" t="n">
        <v>47105849</v>
      </c>
      <c r="G1497" s="164" t="str">
        <f aca="false" ca="false" dt2D="false" dtr="false" t="normal">CONCATENATE(C1497, D1497, E1497)</f>
        <v>07090130040000100</v>
      </c>
    </row>
    <row outlineLevel="0" r="1498">
      <c r="A1498" s="160" t="s">
        <v>981</v>
      </c>
      <c r="B1498" s="161" t="s">
        <v>144</v>
      </c>
      <c r="C1498" s="161" t="s">
        <v>1581</v>
      </c>
      <c r="D1498" s="161" t="s">
        <v>1587</v>
      </c>
      <c r="E1498" s="161" t="s">
        <v>483</v>
      </c>
      <c r="F1498" s="162" t="n">
        <v>47105849</v>
      </c>
      <c r="G1498" s="164" t="str">
        <f aca="false" ca="false" dt2D="false" dtr="false" t="normal">CONCATENATE(C1498, D1498, E1498)</f>
        <v>07090130040000110</v>
      </c>
    </row>
    <row outlineLevel="0" r="1499">
      <c r="A1499" s="160" t="s">
        <v>982</v>
      </c>
      <c r="B1499" s="161" t="s">
        <v>144</v>
      </c>
      <c r="C1499" s="161" t="s">
        <v>1581</v>
      </c>
      <c r="D1499" s="161" t="s">
        <v>1587</v>
      </c>
      <c r="E1499" s="161" t="s">
        <v>983</v>
      </c>
      <c r="F1499" s="162" t="n">
        <v>36027631.84</v>
      </c>
      <c r="G1499" s="164" t="str">
        <f aca="false" ca="false" dt2D="false" dtr="false" t="normal">CONCATENATE(C1499, D1499, E1499)</f>
        <v>07090130040000111</v>
      </c>
    </row>
    <row ht="25.5" outlineLevel="0" r="1500">
      <c r="A1500" s="160" t="s">
        <v>1201</v>
      </c>
      <c r="B1500" s="161" t="s">
        <v>144</v>
      </c>
      <c r="C1500" s="161" t="s">
        <v>1581</v>
      </c>
      <c r="D1500" s="161" t="s">
        <v>1587</v>
      </c>
      <c r="E1500" s="161" t="s">
        <v>1202</v>
      </c>
      <c r="F1500" s="162" t="n">
        <v>220000</v>
      </c>
      <c r="G1500" s="164" t="str">
        <f aca="false" ca="false" dt2D="false" dtr="false" t="normal">CONCATENATE(C1500, D1500, E1500)</f>
        <v>07090130040000112</v>
      </c>
    </row>
    <row ht="38.25" outlineLevel="0" r="1501">
      <c r="A1501" s="160" t="s">
        <v>984</v>
      </c>
      <c r="B1501" s="161" t="s">
        <v>144</v>
      </c>
      <c r="C1501" s="161" t="s">
        <v>1581</v>
      </c>
      <c r="D1501" s="161" t="s">
        <v>1587</v>
      </c>
      <c r="E1501" s="161" t="s">
        <v>985</v>
      </c>
      <c r="F1501" s="162" t="n">
        <v>10858217.16</v>
      </c>
      <c r="G1501" s="164" t="str">
        <f aca="false" ca="false" dt2D="false" dtr="false" t="normal">CONCATENATE(C1501, D1501, E1501)</f>
        <v>07090130040000119</v>
      </c>
    </row>
    <row outlineLevel="0" r="1502">
      <c r="A1502" s="160" t="s">
        <v>1446</v>
      </c>
      <c r="B1502" s="161" t="s">
        <v>144</v>
      </c>
      <c r="C1502" s="161" t="s">
        <v>1581</v>
      </c>
      <c r="D1502" s="161" t="s">
        <v>1587</v>
      </c>
      <c r="E1502" s="161" t="s">
        <v>1202</v>
      </c>
      <c r="F1502" s="162" t="n">
        <v>455</v>
      </c>
      <c r="G1502" s="164" t="str">
        <f aca="false" ca="false" dt2D="false" dtr="false" t="normal">CONCATENATE(C1502, D1502, E1502)</f>
        <v>07090130040000112</v>
      </c>
    </row>
    <row ht="25.5" outlineLevel="0" r="1503">
      <c r="A1503" s="160" t="s">
        <v>872</v>
      </c>
      <c r="B1503" s="161" t="s">
        <v>144</v>
      </c>
      <c r="C1503" s="161" t="s">
        <v>1581</v>
      </c>
      <c r="D1503" s="161" t="s">
        <v>1587</v>
      </c>
      <c r="E1503" s="161" t="s">
        <v>873</v>
      </c>
      <c r="F1503" s="162" t="n">
        <v>3019458.64</v>
      </c>
      <c r="G1503" s="164" t="str">
        <f aca="false" ca="false" dt2D="false" dtr="false" t="normal">CONCATENATE(C1503, D1503, E1503)</f>
        <v>07090130040000200</v>
      </c>
    </row>
    <row ht="25.5" outlineLevel="0" r="1504">
      <c r="A1504" s="160" t="s">
        <v>874</v>
      </c>
      <c r="B1504" s="161" t="s">
        <v>144</v>
      </c>
      <c r="C1504" s="161" t="s">
        <v>1581</v>
      </c>
      <c r="D1504" s="161" t="s">
        <v>1587</v>
      </c>
      <c r="E1504" s="161" t="s">
        <v>875</v>
      </c>
      <c r="F1504" s="162" t="n">
        <v>3019458.64</v>
      </c>
      <c r="G1504" s="164" t="str">
        <f aca="false" ca="false" dt2D="false" dtr="false" t="normal">CONCATENATE(C1504, D1504, E1504)</f>
        <v>07090130040000240</v>
      </c>
    </row>
    <row outlineLevel="0" r="1505">
      <c r="A1505" s="160" t="s">
        <v>876</v>
      </c>
      <c r="B1505" s="161" t="s">
        <v>144</v>
      </c>
      <c r="C1505" s="161" t="s">
        <v>1581</v>
      </c>
      <c r="D1505" s="161" t="s">
        <v>1587</v>
      </c>
      <c r="E1505" s="161" t="s">
        <v>877</v>
      </c>
      <c r="F1505" s="162" t="n">
        <v>3019458.64</v>
      </c>
      <c r="G1505" s="164" t="str">
        <f aca="false" ca="false" dt2D="false" dtr="false" t="normal">CONCATENATE(C1505, D1505, E1505)</f>
        <v>07090130040000244</v>
      </c>
    </row>
    <row outlineLevel="0" r="1506">
      <c r="A1506" s="160" t="s">
        <v>910</v>
      </c>
      <c r="B1506" s="161" t="s">
        <v>144</v>
      </c>
      <c r="C1506" s="161" t="s">
        <v>1581</v>
      </c>
      <c r="D1506" s="161" t="s">
        <v>1587</v>
      </c>
      <c r="E1506" s="161" t="s">
        <v>911</v>
      </c>
      <c r="F1506" s="162" t="n">
        <v>1624.95</v>
      </c>
      <c r="G1506" s="164" t="str">
        <f aca="false" ca="false" dt2D="false" dtr="false" t="normal">CONCATENATE(C1506, D1506, E1506)</f>
        <v>07090130040000800</v>
      </c>
    </row>
    <row outlineLevel="0" r="1507">
      <c r="A1507" s="160" t="s">
        <v>912</v>
      </c>
      <c r="B1507" s="161" t="s">
        <v>144</v>
      </c>
      <c r="C1507" s="161" t="s">
        <v>1581</v>
      </c>
      <c r="D1507" s="161" t="s">
        <v>1587</v>
      </c>
      <c r="E1507" s="161" t="s">
        <v>913</v>
      </c>
      <c r="F1507" s="162" t="n">
        <v>1624.95</v>
      </c>
      <c r="G1507" s="164" t="str">
        <f aca="false" ca="false" dt2D="false" dtr="false" t="normal">CONCATENATE(C1507, D1507, E1507)</f>
        <v>07090130040000850</v>
      </c>
    </row>
    <row outlineLevel="0" r="1508">
      <c r="A1508" s="160" t="s">
        <v>914</v>
      </c>
      <c r="B1508" s="161" t="s">
        <v>144</v>
      </c>
      <c r="C1508" s="161" t="s">
        <v>1581</v>
      </c>
      <c r="D1508" s="161" t="s">
        <v>1587</v>
      </c>
      <c r="E1508" s="161" t="s">
        <v>915</v>
      </c>
      <c r="F1508" s="162" t="n">
        <v>1624.95</v>
      </c>
      <c r="G1508" s="164" t="str">
        <f aca="false" ca="false" dt2D="false" dtr="false" t="normal">CONCATENATE(C1508, D1508, E1508)</f>
        <v>07090130040000853</v>
      </c>
    </row>
    <row ht="76.5" outlineLevel="0" r="1509">
      <c r="A1509" s="160" t="s">
        <v>1588</v>
      </c>
      <c r="B1509" s="161" t="s">
        <v>144</v>
      </c>
      <c r="C1509" s="161" t="s">
        <v>1581</v>
      </c>
      <c r="D1509" s="161" t="s">
        <v>1589</v>
      </c>
      <c r="E1509" s="161" t="s">
        <v>851</v>
      </c>
      <c r="F1509" s="162" t="n">
        <v>1148640</v>
      </c>
      <c r="G1509" s="164" t="str">
        <f aca="false" ca="false" dt2D="false" dtr="false" t="normal">CONCATENATE(C1509, D1509, E1509)</f>
        <v>07090130040050</v>
      </c>
    </row>
    <row ht="51" outlineLevel="0" r="1510">
      <c r="A1510" s="160" t="s">
        <v>862</v>
      </c>
      <c r="B1510" s="161" t="s">
        <v>144</v>
      </c>
      <c r="C1510" s="161" t="s">
        <v>1581</v>
      </c>
      <c r="D1510" s="161" t="s">
        <v>1589</v>
      </c>
      <c r="E1510" s="161" t="s">
        <v>505</v>
      </c>
      <c r="F1510" s="162" t="n">
        <v>1148640</v>
      </c>
      <c r="G1510" s="164" t="str">
        <f aca="false" ca="false" dt2D="false" dtr="false" t="normal">CONCATENATE(C1510, D1510, E1510)</f>
        <v>07090130040050100</v>
      </c>
    </row>
    <row outlineLevel="0" r="1511">
      <c r="A1511" s="160" t="s">
        <v>981</v>
      </c>
      <c r="B1511" s="161" t="s">
        <v>144</v>
      </c>
      <c r="C1511" s="161" t="s">
        <v>1581</v>
      </c>
      <c r="D1511" s="161" t="s">
        <v>1589</v>
      </c>
      <c r="E1511" s="161" t="s">
        <v>483</v>
      </c>
      <c r="F1511" s="162" t="n">
        <v>1148640</v>
      </c>
      <c r="G1511" s="164" t="str">
        <f aca="false" ca="false" dt2D="false" dtr="false" t="normal">CONCATENATE(C1511, D1511, E1511)</f>
        <v>07090130040050110</v>
      </c>
    </row>
    <row outlineLevel="0" r="1512">
      <c r="A1512" s="160" t="s">
        <v>982</v>
      </c>
      <c r="B1512" s="161" t="s">
        <v>144</v>
      </c>
      <c r="C1512" s="161" t="s">
        <v>1581</v>
      </c>
      <c r="D1512" s="161" t="s">
        <v>1589</v>
      </c>
      <c r="E1512" s="161" t="s">
        <v>983</v>
      </c>
      <c r="F1512" s="162" t="n">
        <v>882000</v>
      </c>
      <c r="G1512" s="164" t="str">
        <f aca="false" ca="false" dt2D="false" dtr="false" t="normal">CONCATENATE(C1512, D1512, E1512)</f>
        <v>07090130040050111</v>
      </c>
    </row>
    <row ht="38.25" outlineLevel="0" r="1513">
      <c r="A1513" s="160" t="s">
        <v>984</v>
      </c>
      <c r="B1513" s="161" t="s">
        <v>144</v>
      </c>
      <c r="C1513" s="161" t="s">
        <v>1581</v>
      </c>
      <c r="D1513" s="161" t="s">
        <v>1589</v>
      </c>
      <c r="E1513" s="161" t="s">
        <v>985</v>
      </c>
      <c r="F1513" s="162" t="n">
        <v>266640</v>
      </c>
      <c r="G1513" s="164" t="str">
        <f aca="false" ca="false" dt2D="false" dtr="false" t="normal">CONCATENATE(C1513, D1513, E1513)</f>
        <v>07090130040050119</v>
      </c>
    </row>
    <row ht="102" outlineLevel="0" r="1514">
      <c r="A1514" s="160" t="s">
        <v>1590</v>
      </c>
      <c r="B1514" s="161" t="s">
        <v>144</v>
      </c>
      <c r="C1514" s="161" t="s">
        <v>1581</v>
      </c>
      <c r="D1514" s="161" t="s">
        <v>1591</v>
      </c>
      <c r="E1514" s="161" t="s">
        <v>851</v>
      </c>
      <c r="F1514" s="162" t="n">
        <v>26392835</v>
      </c>
      <c r="G1514" s="164" t="str">
        <f aca="false" ca="false" dt2D="false" dtr="false" t="normal">CONCATENATE(C1514, D1514, E1514)</f>
        <v>07090130041000</v>
      </c>
    </row>
    <row ht="51" outlineLevel="0" r="1515">
      <c r="A1515" s="160" t="s">
        <v>862</v>
      </c>
      <c r="B1515" s="161" t="s">
        <v>144</v>
      </c>
      <c r="C1515" s="161" t="s">
        <v>1581</v>
      </c>
      <c r="D1515" s="161" t="s">
        <v>1591</v>
      </c>
      <c r="E1515" s="161" t="s">
        <v>505</v>
      </c>
      <c r="F1515" s="162" t="n">
        <v>26392835</v>
      </c>
      <c r="G1515" s="164" t="str">
        <f aca="false" ca="false" dt2D="false" dtr="false" t="normal">CONCATENATE(C1515, D1515, E1515)</f>
        <v>07090130041000100</v>
      </c>
    </row>
    <row outlineLevel="0" r="1516">
      <c r="A1516" s="160" t="s">
        <v>981</v>
      </c>
      <c r="B1516" s="161" t="s">
        <v>144</v>
      </c>
      <c r="C1516" s="161" t="s">
        <v>1581</v>
      </c>
      <c r="D1516" s="161" t="s">
        <v>1591</v>
      </c>
      <c r="E1516" s="161" t="s">
        <v>483</v>
      </c>
      <c r="F1516" s="162" t="n">
        <v>26392835</v>
      </c>
      <c r="G1516" s="164" t="str">
        <f aca="false" ca="false" dt2D="false" dtr="false" t="normal">CONCATENATE(C1516, D1516, E1516)</f>
        <v>07090130041000110</v>
      </c>
    </row>
    <row outlineLevel="0" r="1517">
      <c r="A1517" s="160" t="s">
        <v>982</v>
      </c>
      <c r="B1517" s="161" t="s">
        <v>144</v>
      </c>
      <c r="C1517" s="161" t="s">
        <v>1581</v>
      </c>
      <c r="D1517" s="161" t="s">
        <v>1591</v>
      </c>
      <c r="E1517" s="161" t="s">
        <v>983</v>
      </c>
      <c r="F1517" s="162" t="n">
        <v>20270994</v>
      </c>
      <c r="G1517" s="164" t="str">
        <f aca="false" ca="false" dt2D="false" dtr="false" t="normal">CONCATENATE(C1517, D1517, E1517)</f>
        <v>07090130041000111</v>
      </c>
    </row>
    <row ht="38.25" outlineLevel="0" r="1518">
      <c r="A1518" s="160" t="s">
        <v>984</v>
      </c>
      <c r="B1518" s="161" t="s">
        <v>144</v>
      </c>
      <c r="C1518" s="161" t="s">
        <v>1581</v>
      </c>
      <c r="D1518" s="161" t="s">
        <v>1591</v>
      </c>
      <c r="E1518" s="161" t="s">
        <v>985</v>
      </c>
      <c r="F1518" s="162" t="n">
        <v>6121841</v>
      </c>
      <c r="G1518" s="164" t="str">
        <f aca="false" ca="false" dt2D="false" dtr="false" t="normal">CONCATENATE(C1518, D1518, E1518)</f>
        <v>07090130041000119</v>
      </c>
    </row>
    <row ht="76.5" outlineLevel="0" r="1519">
      <c r="A1519" s="160" t="s">
        <v>1592</v>
      </c>
      <c r="B1519" s="161" t="s">
        <v>144</v>
      </c>
      <c r="C1519" s="161" t="s">
        <v>1581</v>
      </c>
      <c r="D1519" s="161" t="s">
        <v>1593</v>
      </c>
      <c r="E1519" s="161" t="s">
        <v>851</v>
      </c>
      <c r="F1519" s="162" t="n">
        <v>450000</v>
      </c>
      <c r="G1519" s="164" t="str">
        <f aca="false" ca="false" dt2D="false" dtr="false" t="normal">CONCATENATE(C1519, D1519, E1519)</f>
        <v>07090130047000</v>
      </c>
    </row>
    <row ht="51" outlineLevel="0" r="1520">
      <c r="A1520" s="160" t="s">
        <v>862</v>
      </c>
      <c r="B1520" s="161" t="s">
        <v>144</v>
      </c>
      <c r="C1520" s="161" t="s">
        <v>1581</v>
      </c>
      <c r="D1520" s="161" t="s">
        <v>1593</v>
      </c>
      <c r="E1520" s="161" t="s">
        <v>505</v>
      </c>
      <c r="F1520" s="162" t="n">
        <v>450000</v>
      </c>
      <c r="G1520" s="164" t="str">
        <f aca="false" ca="false" dt2D="false" dtr="false" t="normal">CONCATENATE(C1520, D1520, E1520)</f>
        <v>07090130047000100</v>
      </c>
    </row>
    <row outlineLevel="0" r="1521">
      <c r="A1521" s="160" t="s">
        <v>981</v>
      </c>
      <c r="B1521" s="161" t="s">
        <v>144</v>
      </c>
      <c r="C1521" s="161" t="s">
        <v>1581</v>
      </c>
      <c r="D1521" s="161" t="s">
        <v>1593</v>
      </c>
      <c r="E1521" s="161" t="s">
        <v>483</v>
      </c>
      <c r="F1521" s="162" t="n">
        <v>450000</v>
      </c>
      <c r="G1521" s="164" t="str">
        <f aca="false" ca="false" dt2D="false" dtr="false" t="normal">CONCATENATE(C1521, D1521, E1521)</f>
        <v>07090130047000110</v>
      </c>
    </row>
    <row ht="25.5" outlineLevel="0" r="1522">
      <c r="A1522" s="160" t="s">
        <v>1201</v>
      </c>
      <c r="B1522" s="161" t="s">
        <v>144</v>
      </c>
      <c r="C1522" s="161" t="s">
        <v>1581</v>
      </c>
      <c r="D1522" s="161" t="s">
        <v>1593</v>
      </c>
      <c r="E1522" s="161" t="s">
        <v>1202</v>
      </c>
      <c r="F1522" s="162" t="n">
        <v>450000</v>
      </c>
      <c r="G1522" s="164" t="str">
        <f aca="false" ca="false" dt2D="false" dtr="false" t="normal">CONCATENATE(C1522, D1522, E1522)</f>
        <v>07090130047000112</v>
      </c>
    </row>
    <row ht="63.75" outlineLevel="0" r="1523">
      <c r="A1523" s="160" t="s">
        <v>1594</v>
      </c>
      <c r="B1523" s="161" t="s">
        <v>144</v>
      </c>
      <c r="C1523" s="161" t="s">
        <v>1581</v>
      </c>
      <c r="D1523" s="161" t="s">
        <v>1595</v>
      </c>
      <c r="E1523" s="161" t="s">
        <v>851</v>
      </c>
      <c r="F1523" s="162" t="n">
        <v>93759.74</v>
      </c>
      <c r="G1523" s="164" t="str">
        <f aca="false" ca="false" dt2D="false" dtr="false" t="normal">CONCATENATE(C1523, D1523, E1523)</f>
        <v>0709013004Г000</v>
      </c>
    </row>
    <row ht="25.5" outlineLevel="0" r="1524">
      <c r="A1524" s="160" t="s">
        <v>872</v>
      </c>
      <c r="B1524" s="161" t="s">
        <v>144</v>
      </c>
      <c r="C1524" s="161" t="s">
        <v>1581</v>
      </c>
      <c r="D1524" s="161" t="s">
        <v>1595</v>
      </c>
      <c r="E1524" s="161" t="s">
        <v>873</v>
      </c>
      <c r="F1524" s="162" t="n">
        <v>93759.74</v>
      </c>
      <c r="G1524" s="164" t="str">
        <f aca="false" ca="false" dt2D="false" dtr="false" t="normal">CONCATENATE(C1524, D1524, E1524)</f>
        <v>0709013004Г000200</v>
      </c>
    </row>
    <row ht="25.5" outlineLevel="0" r="1525">
      <c r="A1525" s="160" t="s">
        <v>874</v>
      </c>
      <c r="B1525" s="161" t="s">
        <v>144</v>
      </c>
      <c r="C1525" s="161" t="s">
        <v>1581</v>
      </c>
      <c r="D1525" s="161" t="s">
        <v>1595</v>
      </c>
      <c r="E1525" s="161" t="s">
        <v>875</v>
      </c>
      <c r="F1525" s="162" t="n">
        <v>93759.74</v>
      </c>
      <c r="G1525" s="164" t="str">
        <f aca="false" ca="false" dt2D="false" dtr="false" t="normal">CONCATENATE(C1525, D1525, E1525)</f>
        <v>0709013004Г000240</v>
      </c>
    </row>
    <row outlineLevel="0" r="1526">
      <c r="A1526" s="160" t="s">
        <v>876</v>
      </c>
      <c r="B1526" s="161" t="s">
        <v>144</v>
      </c>
      <c r="C1526" s="161" t="s">
        <v>1581</v>
      </c>
      <c r="D1526" s="161" t="s">
        <v>1595</v>
      </c>
      <c r="E1526" s="161" t="s">
        <v>877</v>
      </c>
      <c r="F1526" s="162" t="n">
        <v>45325.62</v>
      </c>
      <c r="G1526" s="164" t="str">
        <f aca="false" ca="false" dt2D="false" dtr="false" t="normal">CONCATENATE(C1526, D1526, E1526)</f>
        <v>0709013004Г000244</v>
      </c>
    </row>
    <row outlineLevel="0" r="1527">
      <c r="A1527" s="160" t="s">
        <v>922</v>
      </c>
      <c r="B1527" s="161" t="s">
        <v>144</v>
      </c>
      <c r="C1527" s="161" t="s">
        <v>1581</v>
      </c>
      <c r="D1527" s="161" t="s">
        <v>1595</v>
      </c>
      <c r="E1527" s="161" t="s">
        <v>923</v>
      </c>
      <c r="F1527" s="162" t="n">
        <v>48434.12</v>
      </c>
      <c r="G1527" s="164" t="str">
        <f aca="false" ca="false" dt2D="false" dtr="false" t="normal">CONCATENATE(C1527, D1527, E1527)</f>
        <v>0709013004Г000247</v>
      </c>
    </row>
    <row ht="63.75" outlineLevel="0" r="1528">
      <c r="A1528" s="160" t="s">
        <v>1596</v>
      </c>
      <c r="B1528" s="161" t="s">
        <v>144</v>
      </c>
      <c r="C1528" s="161" t="s">
        <v>1581</v>
      </c>
      <c r="D1528" s="161" t="s">
        <v>1597</v>
      </c>
      <c r="E1528" s="161" t="s">
        <v>851</v>
      </c>
      <c r="F1528" s="162" t="n">
        <v>2860</v>
      </c>
      <c r="G1528" s="164" t="str">
        <f aca="false" ca="false" dt2D="false" dtr="false" t="normal">CONCATENATE(C1528, D1528, E1528)</f>
        <v>0709013004Ф000</v>
      </c>
    </row>
    <row ht="25.5" outlineLevel="0" r="1529">
      <c r="A1529" s="160" t="s">
        <v>872</v>
      </c>
      <c r="B1529" s="161" t="s">
        <v>144</v>
      </c>
      <c r="C1529" s="161" t="s">
        <v>1581</v>
      </c>
      <c r="D1529" s="161" t="s">
        <v>1597</v>
      </c>
      <c r="E1529" s="161" t="s">
        <v>873</v>
      </c>
      <c r="F1529" s="162" t="n">
        <v>2860</v>
      </c>
      <c r="G1529" s="164" t="str">
        <f aca="false" ca="false" dt2D="false" dtr="false" t="normal">CONCATENATE(C1529, D1529, E1529)</f>
        <v>0709013004Ф000200</v>
      </c>
    </row>
    <row ht="25.5" outlineLevel="0" r="1530">
      <c r="A1530" s="160" t="s">
        <v>874</v>
      </c>
      <c r="B1530" s="161" t="s">
        <v>144</v>
      </c>
      <c r="C1530" s="161" t="s">
        <v>1581</v>
      </c>
      <c r="D1530" s="161" t="s">
        <v>1597</v>
      </c>
      <c r="E1530" s="161" t="s">
        <v>875</v>
      </c>
      <c r="F1530" s="162" t="n">
        <v>2860</v>
      </c>
      <c r="G1530" s="164" t="str">
        <f aca="false" ca="false" dt2D="false" dtr="false" t="normal">CONCATENATE(C1530, D1530, E1530)</f>
        <v>0709013004Ф000240</v>
      </c>
    </row>
    <row outlineLevel="0" r="1531">
      <c r="A1531" s="160" t="s">
        <v>876</v>
      </c>
      <c r="B1531" s="161" t="s">
        <v>144</v>
      </c>
      <c r="C1531" s="161" t="s">
        <v>1581</v>
      </c>
      <c r="D1531" s="161" t="s">
        <v>1597</v>
      </c>
      <c r="E1531" s="161" t="s">
        <v>877</v>
      </c>
      <c r="F1531" s="162" t="n">
        <v>2860</v>
      </c>
      <c r="G1531" s="164" t="str">
        <f aca="false" ca="false" dt2D="false" dtr="false" t="normal">CONCATENATE(C1531, D1531, E1531)</f>
        <v>0709013004Ф000244</v>
      </c>
    </row>
    <row ht="51" outlineLevel="0" r="1532">
      <c r="A1532" s="160" t="s">
        <v>1598</v>
      </c>
      <c r="B1532" s="161" t="s">
        <v>144</v>
      </c>
      <c r="C1532" s="161" t="s">
        <v>1581</v>
      </c>
      <c r="D1532" s="161" t="s">
        <v>1599</v>
      </c>
      <c r="E1532" s="161" t="s">
        <v>851</v>
      </c>
      <c r="F1532" s="162" t="n">
        <v>2801022.72</v>
      </c>
      <c r="G1532" s="164" t="str">
        <f aca="false" ca="false" dt2D="false" dtr="false" t="normal">CONCATENATE(C1532, D1532, E1532)</f>
        <v>0709013004Э000</v>
      </c>
    </row>
    <row ht="25.5" outlineLevel="0" r="1533">
      <c r="A1533" s="160" t="s">
        <v>872</v>
      </c>
      <c r="B1533" s="161" t="s">
        <v>144</v>
      </c>
      <c r="C1533" s="161" t="s">
        <v>1581</v>
      </c>
      <c r="D1533" s="161" t="s">
        <v>1599</v>
      </c>
      <c r="E1533" s="161" t="s">
        <v>873</v>
      </c>
      <c r="F1533" s="162" t="n">
        <v>2801022.72</v>
      </c>
      <c r="G1533" s="164" t="str">
        <f aca="false" ca="false" dt2D="false" dtr="false" t="normal">CONCATENATE(C1533, D1533, E1533)</f>
        <v>0709013004Э000200</v>
      </c>
    </row>
    <row ht="25.5" outlineLevel="0" r="1534">
      <c r="A1534" s="160" t="s">
        <v>874</v>
      </c>
      <c r="B1534" s="161" t="s">
        <v>144</v>
      </c>
      <c r="C1534" s="161" t="s">
        <v>1581</v>
      </c>
      <c r="D1534" s="161" t="s">
        <v>1599</v>
      </c>
      <c r="E1534" s="161" t="s">
        <v>875</v>
      </c>
      <c r="F1534" s="162" t="n">
        <v>2801022.72</v>
      </c>
      <c r="G1534" s="164" t="str">
        <f aca="false" ca="false" dt2D="false" dtr="false" t="normal">CONCATENATE(C1534, D1534, E1534)</f>
        <v>0709013004Э000240</v>
      </c>
    </row>
    <row outlineLevel="0" r="1535">
      <c r="A1535" s="160" t="s">
        <v>922</v>
      </c>
      <c r="B1535" s="161" t="s">
        <v>144</v>
      </c>
      <c r="C1535" s="161" t="s">
        <v>1581</v>
      </c>
      <c r="D1535" s="161" t="s">
        <v>1599</v>
      </c>
      <c r="E1535" s="161" t="s">
        <v>923</v>
      </c>
      <c r="F1535" s="162" t="n">
        <v>2801022.72</v>
      </c>
      <c r="G1535" s="164" t="str">
        <f aca="false" ca="false" dt2D="false" dtr="false" t="normal">CONCATENATE(C1535, D1535, E1535)</f>
        <v>0709013004Э000247</v>
      </c>
    </row>
    <row ht="63.75" outlineLevel="0" r="1536">
      <c r="A1536" s="160" t="s">
        <v>1600</v>
      </c>
      <c r="B1536" s="161" t="s">
        <v>144</v>
      </c>
      <c r="C1536" s="161" t="s">
        <v>1581</v>
      </c>
      <c r="D1536" s="161" t="s">
        <v>1601</v>
      </c>
      <c r="E1536" s="161" t="s">
        <v>851</v>
      </c>
      <c r="F1536" s="162" t="n">
        <v>7597738.73</v>
      </c>
      <c r="G1536" s="164" t="str">
        <f aca="false" ca="false" dt2D="false" dtr="false" t="normal">CONCATENATE(C1536, D1536, E1536)</f>
        <v>07090130060000</v>
      </c>
    </row>
    <row ht="51" outlineLevel="0" r="1537">
      <c r="A1537" s="160" t="s">
        <v>862</v>
      </c>
      <c r="B1537" s="161" t="s">
        <v>144</v>
      </c>
      <c r="C1537" s="161" t="s">
        <v>1581</v>
      </c>
      <c r="D1537" s="161" t="s">
        <v>1601</v>
      </c>
      <c r="E1537" s="161" t="s">
        <v>505</v>
      </c>
      <c r="F1537" s="162" t="n">
        <v>7465800</v>
      </c>
      <c r="G1537" s="164" t="str">
        <f aca="false" ca="false" dt2D="false" dtr="false" t="normal">CONCATENATE(C1537, D1537, E1537)</f>
        <v>07090130060000100</v>
      </c>
    </row>
    <row ht="25.5" outlineLevel="0" r="1538">
      <c r="A1538" s="160" t="s">
        <v>863</v>
      </c>
      <c r="B1538" s="161" t="s">
        <v>144</v>
      </c>
      <c r="C1538" s="161" t="s">
        <v>1581</v>
      </c>
      <c r="D1538" s="161" t="s">
        <v>1601</v>
      </c>
      <c r="E1538" s="161" t="s">
        <v>559</v>
      </c>
      <c r="F1538" s="162" t="n">
        <v>7465800</v>
      </c>
      <c r="G1538" s="164" t="str">
        <f aca="false" ca="false" dt2D="false" dtr="false" t="normal">CONCATENATE(C1538, D1538, E1538)</f>
        <v>07090130060000120</v>
      </c>
    </row>
    <row ht="25.5" outlineLevel="0" r="1539">
      <c r="A1539" s="160" t="s">
        <v>864</v>
      </c>
      <c r="B1539" s="161" t="s">
        <v>144</v>
      </c>
      <c r="C1539" s="161" t="s">
        <v>1581</v>
      </c>
      <c r="D1539" s="161" t="s">
        <v>1601</v>
      </c>
      <c r="E1539" s="161" t="s">
        <v>865</v>
      </c>
      <c r="F1539" s="162" t="n">
        <v>5675490</v>
      </c>
      <c r="G1539" s="164" t="str">
        <f aca="false" ca="false" dt2D="false" dtr="false" t="normal">CONCATENATE(C1539, D1539, E1539)</f>
        <v>07090130060000121</v>
      </c>
    </row>
    <row ht="38.25" outlineLevel="0" r="1540">
      <c r="A1540" s="160" t="s">
        <v>870</v>
      </c>
      <c r="B1540" s="161" t="s">
        <v>144</v>
      </c>
      <c r="C1540" s="161" t="s">
        <v>1581</v>
      </c>
      <c r="D1540" s="161" t="s">
        <v>1601</v>
      </c>
      <c r="E1540" s="161" t="s">
        <v>871</v>
      </c>
      <c r="F1540" s="162" t="n">
        <v>96000</v>
      </c>
      <c r="G1540" s="164" t="str">
        <f aca="false" ca="false" dt2D="false" dtr="false" t="normal">CONCATENATE(C1540, D1540, E1540)</f>
        <v>07090130060000122</v>
      </c>
    </row>
    <row ht="38.25" outlineLevel="0" r="1541">
      <c r="A1541" s="160" t="s">
        <v>866</v>
      </c>
      <c r="B1541" s="161" t="s">
        <v>144</v>
      </c>
      <c r="C1541" s="161" t="s">
        <v>1581</v>
      </c>
      <c r="D1541" s="161" t="s">
        <v>1601</v>
      </c>
      <c r="E1541" s="161" t="s">
        <v>867</v>
      </c>
      <c r="F1541" s="162" t="n">
        <v>1694310</v>
      </c>
      <c r="G1541" s="164" t="str">
        <f aca="false" ca="false" dt2D="false" dtr="false" t="normal">CONCATENATE(C1541, D1541, E1541)</f>
        <v>07090130060000129</v>
      </c>
    </row>
    <row ht="25.5" outlineLevel="0" r="1542">
      <c r="A1542" s="160" t="s">
        <v>872</v>
      </c>
      <c r="B1542" s="161" t="s">
        <v>144</v>
      </c>
      <c r="C1542" s="161" t="s">
        <v>1581</v>
      </c>
      <c r="D1542" s="161" t="s">
        <v>1601</v>
      </c>
      <c r="E1542" s="161" t="s">
        <v>873</v>
      </c>
      <c r="F1542" s="162" t="n">
        <v>131746.76</v>
      </c>
      <c r="G1542" s="164" t="str">
        <f aca="false" ca="false" dt2D="false" dtr="false" t="normal">CONCATENATE(C1542, D1542, E1542)</f>
        <v>07090130060000200</v>
      </c>
    </row>
    <row ht="25.5" outlineLevel="0" r="1543">
      <c r="A1543" s="160" t="s">
        <v>874</v>
      </c>
      <c r="B1543" s="161" t="s">
        <v>144</v>
      </c>
      <c r="C1543" s="161" t="s">
        <v>1581</v>
      </c>
      <c r="D1543" s="161" t="s">
        <v>1601</v>
      </c>
      <c r="E1543" s="161" t="s">
        <v>875</v>
      </c>
      <c r="F1543" s="162" t="n">
        <v>131746.76</v>
      </c>
      <c r="G1543" s="164" t="str">
        <f aca="false" ca="false" dt2D="false" dtr="false" t="normal">CONCATENATE(C1543, D1543, E1543)</f>
        <v>07090130060000240</v>
      </c>
    </row>
    <row outlineLevel="0" r="1544">
      <c r="A1544" s="160" t="s">
        <v>876</v>
      </c>
      <c r="B1544" s="161" t="s">
        <v>144</v>
      </c>
      <c r="C1544" s="161" t="s">
        <v>1581</v>
      </c>
      <c r="D1544" s="161" t="s">
        <v>1601</v>
      </c>
      <c r="E1544" s="161" t="s">
        <v>877</v>
      </c>
      <c r="F1544" s="162" t="n">
        <v>131746.76</v>
      </c>
      <c r="G1544" s="164" t="str">
        <f aca="false" ca="false" dt2D="false" dtr="false" t="normal">CONCATENATE(C1544, D1544, E1544)</f>
        <v>07090130060000244</v>
      </c>
    </row>
    <row outlineLevel="0" r="1545">
      <c r="A1545" s="160" t="s">
        <v>910</v>
      </c>
      <c r="B1545" s="161" t="s">
        <v>144</v>
      </c>
      <c r="C1545" s="161" t="s">
        <v>1581</v>
      </c>
      <c r="D1545" s="161" t="s">
        <v>1601</v>
      </c>
      <c r="E1545" s="161" t="s">
        <v>911</v>
      </c>
      <c r="F1545" s="162" t="n">
        <v>191.97</v>
      </c>
      <c r="G1545" s="164" t="str">
        <f aca="false" ca="false" dt2D="false" dtr="false" t="normal">CONCATENATE(C1545, D1545, E1545)</f>
        <v>07090130060000800</v>
      </c>
    </row>
    <row outlineLevel="0" r="1546">
      <c r="A1546" s="160" t="s">
        <v>912</v>
      </c>
      <c r="B1546" s="161" t="s">
        <v>144</v>
      </c>
      <c r="C1546" s="161" t="s">
        <v>1581</v>
      </c>
      <c r="D1546" s="161" t="s">
        <v>1601</v>
      </c>
      <c r="E1546" s="161" t="s">
        <v>913</v>
      </c>
      <c r="F1546" s="162" t="n">
        <v>191.97</v>
      </c>
      <c r="G1546" s="164" t="str">
        <f aca="false" ca="false" dt2D="false" dtr="false" t="normal">CONCATENATE(C1546, D1546, E1546)</f>
        <v>07090130060000850</v>
      </c>
    </row>
    <row outlineLevel="0" r="1547">
      <c r="A1547" s="160" t="s">
        <v>914</v>
      </c>
      <c r="B1547" s="161" t="s">
        <v>144</v>
      </c>
      <c r="C1547" s="161" t="s">
        <v>1581</v>
      </c>
      <c r="D1547" s="161" t="s">
        <v>1601</v>
      </c>
      <c r="E1547" s="161" t="s">
        <v>915</v>
      </c>
      <c r="F1547" s="162" t="n">
        <v>191.97</v>
      </c>
      <c r="G1547" s="164" t="str">
        <f aca="false" ca="false" dt2D="false" dtr="false" t="normal">CONCATENATE(C1547, D1547, E1547)</f>
        <v>07090130060000853</v>
      </c>
    </row>
    <row ht="89.25" outlineLevel="0" r="1548">
      <c r="A1548" s="160" t="s">
        <v>1602</v>
      </c>
      <c r="B1548" s="161" t="s">
        <v>144</v>
      </c>
      <c r="C1548" s="161" t="s">
        <v>1581</v>
      </c>
      <c r="D1548" s="161" t="s">
        <v>1603</v>
      </c>
      <c r="E1548" s="161" t="s">
        <v>851</v>
      </c>
      <c r="F1548" s="162" t="n">
        <v>151923.58</v>
      </c>
      <c r="G1548" s="164" t="str">
        <f aca="false" ca="false" dt2D="false" dtr="false" t="normal">CONCATENATE(C1548, D1548, E1548)</f>
        <v>07090130067000</v>
      </c>
    </row>
    <row ht="51" outlineLevel="0" r="1549">
      <c r="A1549" s="160" t="s">
        <v>862</v>
      </c>
      <c r="B1549" s="161" t="s">
        <v>144</v>
      </c>
      <c r="C1549" s="161" t="s">
        <v>1581</v>
      </c>
      <c r="D1549" s="161" t="s">
        <v>1603</v>
      </c>
      <c r="E1549" s="161" t="s">
        <v>505</v>
      </c>
      <c r="F1549" s="162" t="n">
        <v>151923.58</v>
      </c>
      <c r="G1549" s="164" t="str">
        <f aca="false" ca="false" dt2D="false" dtr="false" t="normal">CONCATENATE(C1549, D1549, E1549)</f>
        <v>07090130067000100</v>
      </c>
    </row>
    <row ht="25.5" outlineLevel="0" r="1550">
      <c r="A1550" s="160" t="s">
        <v>863</v>
      </c>
      <c r="B1550" s="161" t="s">
        <v>144</v>
      </c>
      <c r="C1550" s="161" t="s">
        <v>1581</v>
      </c>
      <c r="D1550" s="161" t="s">
        <v>1603</v>
      </c>
      <c r="E1550" s="161" t="s">
        <v>559</v>
      </c>
      <c r="F1550" s="162" t="n">
        <v>151923.58</v>
      </c>
      <c r="G1550" s="164" t="str">
        <f aca="false" ca="false" dt2D="false" dtr="false" t="normal">CONCATENATE(C1550, D1550, E1550)</f>
        <v>07090130067000120</v>
      </c>
    </row>
    <row ht="38.25" outlineLevel="0" r="1551">
      <c r="A1551" s="160" t="s">
        <v>870</v>
      </c>
      <c r="B1551" s="161" t="s">
        <v>144</v>
      </c>
      <c r="C1551" s="161" t="s">
        <v>1581</v>
      </c>
      <c r="D1551" s="161" t="s">
        <v>1603</v>
      </c>
      <c r="E1551" s="161" t="s">
        <v>871</v>
      </c>
      <c r="F1551" s="162" t="n">
        <v>151923.58</v>
      </c>
      <c r="G1551" s="164" t="str">
        <f aca="false" ca="false" dt2D="false" dtr="false" t="normal">CONCATENATE(C1551, D1551, E1551)</f>
        <v>07090130067000122</v>
      </c>
    </row>
    <row outlineLevel="0" r="1552">
      <c r="A1552" s="160" t="s">
        <v>1126</v>
      </c>
      <c r="B1552" s="161" t="s">
        <v>144</v>
      </c>
      <c r="C1552" s="161" t="s">
        <v>1127</v>
      </c>
      <c r="D1552" s="161" t="s">
        <v>851</v>
      </c>
      <c r="E1552" s="161" t="s">
        <v>851</v>
      </c>
      <c r="F1552" s="162" t="n">
        <v>62466000</v>
      </c>
      <c r="G1552" s="164" t="str">
        <f aca="false" ca="false" dt2D="false" dtr="false" t="normal">CONCATENATE(C1552, D1552, E1552)</f>
        <v>1000</v>
      </c>
    </row>
    <row outlineLevel="0" r="1553">
      <c r="A1553" s="160" t="s">
        <v>1135</v>
      </c>
      <c r="B1553" s="161" t="s">
        <v>144</v>
      </c>
      <c r="C1553" s="161" t="s">
        <v>1136</v>
      </c>
      <c r="D1553" s="161" t="s">
        <v>851</v>
      </c>
      <c r="E1553" s="161" t="s">
        <v>851</v>
      </c>
      <c r="F1553" s="162" t="n">
        <v>59904700</v>
      </c>
      <c r="G1553" s="164" t="str">
        <f aca="false" ca="false" dt2D="false" dtr="false" t="normal">CONCATENATE(C1553, D1553, E1553)</f>
        <v>1003</v>
      </c>
    </row>
    <row ht="25.5" outlineLevel="0" r="1554">
      <c r="A1554" s="160" t="s">
        <v>1137</v>
      </c>
      <c r="B1554" s="161" t="s">
        <v>144</v>
      </c>
      <c r="C1554" s="161" t="s">
        <v>1136</v>
      </c>
      <c r="D1554" s="161" t="s">
        <v>1138</v>
      </c>
      <c r="E1554" s="161" t="s">
        <v>851</v>
      </c>
      <c r="F1554" s="162" t="n">
        <v>59904700</v>
      </c>
      <c r="G1554" s="164" t="str">
        <f aca="false" ca="false" dt2D="false" dtr="false" t="normal">CONCATENATE(C1554, D1554, E1554)</f>
        <v>10030100000000</v>
      </c>
    </row>
    <row ht="25.5" outlineLevel="0" r="1555">
      <c r="A1555" s="160" t="s">
        <v>1215</v>
      </c>
      <c r="B1555" s="161" t="s">
        <v>144</v>
      </c>
      <c r="C1555" s="161" t="s">
        <v>1136</v>
      </c>
      <c r="D1555" s="161" t="s">
        <v>1216</v>
      </c>
      <c r="E1555" s="161" t="s">
        <v>851</v>
      </c>
      <c r="F1555" s="162" t="n">
        <v>59904700</v>
      </c>
      <c r="G1555" s="164" t="str">
        <f aca="false" ca="false" dt2D="false" dtr="false" t="normal">CONCATENATE(C1555, D1555, E1555)</f>
        <v>10030110000000</v>
      </c>
    </row>
    <row ht="140.25" outlineLevel="0" r="1556">
      <c r="A1556" s="160" t="s">
        <v>1604</v>
      </c>
      <c r="B1556" s="161" t="s">
        <v>144</v>
      </c>
      <c r="C1556" s="161" t="s">
        <v>1136</v>
      </c>
      <c r="D1556" s="161" t="s">
        <v>1605</v>
      </c>
      <c r="E1556" s="161" t="s">
        <v>851</v>
      </c>
      <c r="F1556" s="162" t="n">
        <v>817000</v>
      </c>
      <c r="G1556" s="164" t="str">
        <f aca="false" ca="false" dt2D="false" dtr="false" t="normal">CONCATENATE(C1556, D1556, E1556)</f>
        <v>10030110075540</v>
      </c>
    </row>
    <row ht="25.5" outlineLevel="0" r="1557">
      <c r="A1557" s="160" t="s">
        <v>872</v>
      </c>
      <c r="B1557" s="161" t="s">
        <v>144</v>
      </c>
      <c r="C1557" s="161" t="s">
        <v>1136</v>
      </c>
      <c r="D1557" s="161" t="s">
        <v>1605</v>
      </c>
      <c r="E1557" s="161" t="s">
        <v>873</v>
      </c>
      <c r="F1557" s="162" t="n">
        <v>817000</v>
      </c>
      <c r="G1557" s="164" t="str">
        <f aca="false" ca="false" dt2D="false" dtr="false" t="normal">CONCATENATE(C1557, D1557, E1557)</f>
        <v>10030110075540200</v>
      </c>
    </row>
    <row ht="25.5" outlineLevel="0" r="1558">
      <c r="A1558" s="160" t="s">
        <v>874</v>
      </c>
      <c r="B1558" s="161" t="s">
        <v>144</v>
      </c>
      <c r="C1558" s="161" t="s">
        <v>1136</v>
      </c>
      <c r="D1558" s="161" t="s">
        <v>1605</v>
      </c>
      <c r="E1558" s="161" t="s">
        <v>875</v>
      </c>
      <c r="F1558" s="162" t="n">
        <v>817000</v>
      </c>
      <c r="G1558" s="164" t="str">
        <f aca="false" ca="false" dt2D="false" dtr="false" t="normal">CONCATENATE(C1558, D1558, E1558)</f>
        <v>10030110075540240</v>
      </c>
    </row>
    <row outlineLevel="0" r="1559">
      <c r="A1559" s="160" t="s">
        <v>876</v>
      </c>
      <c r="B1559" s="161" t="s">
        <v>144</v>
      </c>
      <c r="C1559" s="161" t="s">
        <v>1136</v>
      </c>
      <c r="D1559" s="161" t="s">
        <v>1605</v>
      </c>
      <c r="E1559" s="161" t="s">
        <v>877</v>
      </c>
      <c r="F1559" s="162" t="n">
        <v>817000</v>
      </c>
      <c r="G1559" s="164" t="str">
        <f aca="false" ca="false" dt2D="false" dtr="false" t="normal">CONCATENATE(C1559, D1559, E1559)</f>
        <v>10030110075540244</v>
      </c>
    </row>
    <row ht="102" outlineLevel="0" r="1560">
      <c r="A1560" s="160" t="s">
        <v>1606</v>
      </c>
      <c r="B1560" s="161" t="s">
        <v>144</v>
      </c>
      <c r="C1560" s="161" t="s">
        <v>1136</v>
      </c>
      <c r="D1560" s="161" t="s">
        <v>1607</v>
      </c>
      <c r="E1560" s="161" t="s">
        <v>851</v>
      </c>
      <c r="F1560" s="162" t="n">
        <v>25151300</v>
      </c>
      <c r="G1560" s="164" t="str">
        <f aca="false" ca="false" dt2D="false" dtr="false" t="normal">CONCATENATE(C1560, D1560, E1560)</f>
        <v>10030110075660</v>
      </c>
    </row>
    <row ht="51" outlineLevel="0" r="1561">
      <c r="A1561" s="160" t="s">
        <v>862</v>
      </c>
      <c r="B1561" s="161" t="s">
        <v>144</v>
      </c>
      <c r="C1561" s="161" t="s">
        <v>1136</v>
      </c>
      <c r="D1561" s="161" t="s">
        <v>1607</v>
      </c>
      <c r="E1561" s="161" t="s">
        <v>505</v>
      </c>
      <c r="F1561" s="162" t="n">
        <v>545538</v>
      </c>
      <c r="G1561" s="164" t="str">
        <f aca="false" ca="false" dt2D="false" dtr="false" t="normal">CONCATENATE(C1561, D1561, E1561)</f>
        <v>10030110075660100</v>
      </c>
    </row>
    <row outlineLevel="0" r="1562">
      <c r="A1562" s="160" t="s">
        <v>981</v>
      </c>
      <c r="B1562" s="161" t="s">
        <v>144</v>
      </c>
      <c r="C1562" s="161" t="s">
        <v>1136</v>
      </c>
      <c r="D1562" s="161" t="s">
        <v>1607</v>
      </c>
      <c r="E1562" s="161" t="s">
        <v>483</v>
      </c>
      <c r="F1562" s="162" t="n">
        <v>545538</v>
      </c>
      <c r="G1562" s="164" t="str">
        <f aca="false" ca="false" dt2D="false" dtr="false" t="normal">CONCATENATE(C1562, D1562, E1562)</f>
        <v>10030110075660110</v>
      </c>
    </row>
    <row outlineLevel="0" r="1563">
      <c r="A1563" s="160" t="s">
        <v>982</v>
      </c>
      <c r="B1563" s="161" t="s">
        <v>144</v>
      </c>
      <c r="C1563" s="161" t="s">
        <v>1136</v>
      </c>
      <c r="D1563" s="161" t="s">
        <v>1607</v>
      </c>
      <c r="E1563" s="161" t="s">
        <v>983</v>
      </c>
      <c r="F1563" s="162" t="n">
        <v>419000</v>
      </c>
      <c r="G1563" s="164" t="str">
        <f aca="false" ca="false" dt2D="false" dtr="false" t="normal">CONCATENATE(C1563, D1563, E1563)</f>
        <v>10030110075660111</v>
      </c>
    </row>
    <row ht="38.25" outlineLevel="0" r="1564">
      <c r="A1564" s="160" t="s">
        <v>984</v>
      </c>
      <c r="B1564" s="161" t="s">
        <v>144</v>
      </c>
      <c r="C1564" s="161" t="s">
        <v>1136</v>
      </c>
      <c r="D1564" s="161" t="s">
        <v>1607</v>
      </c>
      <c r="E1564" s="161" t="s">
        <v>985</v>
      </c>
      <c r="F1564" s="162" t="n">
        <v>126538</v>
      </c>
      <c r="G1564" s="164" t="str">
        <f aca="false" ca="false" dt2D="false" dtr="false" t="normal">CONCATENATE(C1564, D1564, E1564)</f>
        <v>10030110075660119</v>
      </c>
    </row>
    <row ht="25.5" outlineLevel="0" r="1565">
      <c r="A1565" s="160" t="s">
        <v>872</v>
      </c>
      <c r="B1565" s="161" t="s">
        <v>144</v>
      </c>
      <c r="C1565" s="161" t="s">
        <v>1136</v>
      </c>
      <c r="D1565" s="161" t="s">
        <v>1607</v>
      </c>
      <c r="E1565" s="161" t="s">
        <v>873</v>
      </c>
      <c r="F1565" s="162" t="n">
        <v>23460762</v>
      </c>
      <c r="G1565" s="164" t="str">
        <f aca="false" ca="false" dt2D="false" dtr="false" t="normal">CONCATENATE(C1565, D1565, E1565)</f>
        <v>10030110075660200</v>
      </c>
    </row>
    <row ht="25.5" outlineLevel="0" r="1566">
      <c r="A1566" s="160" t="s">
        <v>874</v>
      </c>
      <c r="B1566" s="161" t="s">
        <v>144</v>
      </c>
      <c r="C1566" s="161" t="s">
        <v>1136</v>
      </c>
      <c r="D1566" s="161" t="s">
        <v>1607</v>
      </c>
      <c r="E1566" s="161" t="s">
        <v>875</v>
      </c>
      <c r="F1566" s="162" t="n">
        <v>23460762</v>
      </c>
      <c r="G1566" s="164" t="str">
        <f aca="false" ca="false" dt2D="false" dtr="false" t="normal">CONCATENATE(C1566, D1566, E1566)</f>
        <v>10030110075660240</v>
      </c>
    </row>
    <row outlineLevel="0" r="1567">
      <c r="A1567" s="160" t="s">
        <v>876</v>
      </c>
      <c r="B1567" s="161" t="s">
        <v>144</v>
      </c>
      <c r="C1567" s="161" t="s">
        <v>1136</v>
      </c>
      <c r="D1567" s="161" t="s">
        <v>1607</v>
      </c>
      <c r="E1567" s="161" t="s">
        <v>877</v>
      </c>
      <c r="F1567" s="162" t="n">
        <v>23460762</v>
      </c>
      <c r="G1567" s="164" t="str">
        <f aca="false" ca="false" dt2D="false" dtr="false" t="normal">CONCATENATE(C1567, D1567, E1567)</f>
        <v>10030110075660244</v>
      </c>
    </row>
    <row outlineLevel="0" r="1568">
      <c r="A1568" s="160" t="s">
        <v>969</v>
      </c>
      <c r="B1568" s="161" t="s">
        <v>144</v>
      </c>
      <c r="C1568" s="161" t="s">
        <v>1136</v>
      </c>
      <c r="D1568" s="161" t="s">
        <v>1607</v>
      </c>
      <c r="E1568" s="161" t="s">
        <v>970</v>
      </c>
      <c r="F1568" s="162" t="n">
        <v>1145000</v>
      </c>
      <c r="G1568" s="164" t="str">
        <f aca="false" ca="false" dt2D="false" dtr="false" t="normal">CONCATENATE(C1568, D1568, E1568)</f>
        <v>10030110075660300</v>
      </c>
    </row>
    <row ht="25.5" outlineLevel="0" r="1569">
      <c r="A1569" s="160" t="s">
        <v>1151</v>
      </c>
      <c r="B1569" s="161" t="s">
        <v>144</v>
      </c>
      <c r="C1569" s="161" t="s">
        <v>1136</v>
      </c>
      <c r="D1569" s="161" t="s">
        <v>1607</v>
      </c>
      <c r="E1569" s="161" t="s">
        <v>1152</v>
      </c>
      <c r="F1569" s="162" t="n">
        <v>1145000</v>
      </c>
      <c r="G1569" s="164" t="str">
        <f aca="false" ca="false" dt2D="false" dtr="false" t="normal">CONCATENATE(C1569, D1569, E1569)</f>
        <v>10030110075660320</v>
      </c>
    </row>
    <row ht="25.5" outlineLevel="0" r="1570">
      <c r="A1570" s="160" t="s">
        <v>1153</v>
      </c>
      <c r="B1570" s="161" t="s">
        <v>144</v>
      </c>
      <c r="C1570" s="161" t="s">
        <v>1136</v>
      </c>
      <c r="D1570" s="161" t="s">
        <v>1607</v>
      </c>
      <c r="E1570" s="161" t="s">
        <v>1154</v>
      </c>
      <c r="F1570" s="162" t="n">
        <v>1145000</v>
      </c>
      <c r="G1570" s="164" t="str">
        <f aca="false" ca="false" dt2D="false" dtr="false" t="normal">CONCATENATE(C1570, D1570, E1570)</f>
        <v>10030110075660321</v>
      </c>
    </row>
    <row ht="127.5" outlineLevel="0" r="1571">
      <c r="A1571" s="160" t="s">
        <v>1608</v>
      </c>
      <c r="B1571" s="161" t="s">
        <v>144</v>
      </c>
      <c r="C1571" s="161" t="s">
        <v>1136</v>
      </c>
      <c r="D1571" s="161" t="s">
        <v>1609</v>
      </c>
      <c r="E1571" s="161" t="s">
        <v>851</v>
      </c>
      <c r="F1571" s="162" t="n">
        <v>33936400</v>
      </c>
      <c r="G1571" s="164" t="str">
        <f aca="false" ca="false" dt2D="false" dtr="false" t="normal">CONCATENATE(C1571, D1571, E1571)</f>
        <v>100301100L3040</v>
      </c>
    </row>
    <row ht="25.5" outlineLevel="0" r="1572">
      <c r="A1572" s="160" t="s">
        <v>872</v>
      </c>
      <c r="B1572" s="161" t="s">
        <v>144</v>
      </c>
      <c r="C1572" s="161" t="s">
        <v>1136</v>
      </c>
      <c r="D1572" s="161" t="s">
        <v>1609</v>
      </c>
      <c r="E1572" s="161" t="s">
        <v>873</v>
      </c>
      <c r="F1572" s="162" t="n">
        <v>33936400</v>
      </c>
      <c r="G1572" s="164" t="str">
        <f aca="false" ca="false" dt2D="false" dtr="false" t="normal">CONCATENATE(C1572, D1572, E1572)</f>
        <v>100301100L3040200</v>
      </c>
    </row>
    <row ht="25.5" outlineLevel="0" r="1573">
      <c r="A1573" s="160" t="s">
        <v>874</v>
      </c>
      <c r="B1573" s="161" t="s">
        <v>144</v>
      </c>
      <c r="C1573" s="161" t="s">
        <v>1136</v>
      </c>
      <c r="D1573" s="161" t="s">
        <v>1609</v>
      </c>
      <c r="E1573" s="161" t="s">
        <v>875</v>
      </c>
      <c r="F1573" s="162" t="n">
        <v>33936400</v>
      </c>
      <c r="G1573" s="164" t="str">
        <f aca="false" ca="false" dt2D="false" dtr="false" t="normal">CONCATENATE(C1573, D1573, E1573)</f>
        <v>100301100L3040240</v>
      </c>
    </row>
    <row outlineLevel="0" r="1574">
      <c r="A1574" s="160" t="s">
        <v>876</v>
      </c>
      <c r="B1574" s="161" t="s">
        <v>144</v>
      </c>
      <c r="C1574" s="161" t="s">
        <v>1136</v>
      </c>
      <c r="D1574" s="161" t="s">
        <v>1609</v>
      </c>
      <c r="E1574" s="161" t="s">
        <v>877</v>
      </c>
      <c r="F1574" s="162" t="n">
        <v>33936400</v>
      </c>
      <c r="G1574" s="164" t="str">
        <f aca="false" ca="false" dt2D="false" dtr="false" t="normal">CONCATENATE(C1574, D1574, E1574)</f>
        <v>100301100L3040244</v>
      </c>
    </row>
    <row outlineLevel="0" r="1575">
      <c r="A1575" s="160" t="s">
        <v>1610</v>
      </c>
      <c r="B1575" s="161" t="s">
        <v>144</v>
      </c>
      <c r="C1575" s="161" t="s">
        <v>1611</v>
      </c>
      <c r="D1575" s="161" t="s">
        <v>851</v>
      </c>
      <c r="E1575" s="161" t="s">
        <v>851</v>
      </c>
      <c r="F1575" s="162" t="n">
        <v>2561300</v>
      </c>
      <c r="G1575" s="164" t="str">
        <f aca="false" ca="false" dt2D="false" dtr="false" t="normal">CONCATENATE(C1575, D1575, E1575)</f>
        <v>1004</v>
      </c>
    </row>
    <row ht="25.5" outlineLevel="0" r="1576">
      <c r="A1576" s="160" t="s">
        <v>1137</v>
      </c>
      <c r="B1576" s="161" t="s">
        <v>144</v>
      </c>
      <c r="C1576" s="161" t="s">
        <v>1611</v>
      </c>
      <c r="D1576" s="161" t="s">
        <v>1138</v>
      </c>
      <c r="E1576" s="161" t="s">
        <v>851</v>
      </c>
      <c r="F1576" s="162" t="n">
        <v>2561300</v>
      </c>
      <c r="G1576" s="164" t="str">
        <f aca="false" ca="false" dt2D="false" dtr="false" t="normal">CONCATENATE(C1576, D1576, E1576)</f>
        <v>10040100000000</v>
      </c>
    </row>
    <row ht="25.5" outlineLevel="0" r="1577">
      <c r="A1577" s="160" t="s">
        <v>1215</v>
      </c>
      <c r="B1577" s="161" t="s">
        <v>144</v>
      </c>
      <c r="C1577" s="161" t="s">
        <v>1611</v>
      </c>
      <c r="D1577" s="161" t="s">
        <v>1216</v>
      </c>
      <c r="E1577" s="161" t="s">
        <v>851</v>
      </c>
      <c r="F1577" s="162" t="n">
        <v>2561300</v>
      </c>
      <c r="G1577" s="164" t="str">
        <f aca="false" ca="false" dt2D="false" dtr="false" t="normal">CONCATENATE(C1577, D1577, E1577)</f>
        <v>10040110000000</v>
      </c>
    </row>
    <row ht="102" outlineLevel="0" r="1578">
      <c r="A1578" s="160" t="s">
        <v>1612</v>
      </c>
      <c r="B1578" s="161" t="s">
        <v>144</v>
      </c>
      <c r="C1578" s="161" t="s">
        <v>1611</v>
      </c>
      <c r="D1578" s="161" t="s">
        <v>1613</v>
      </c>
      <c r="E1578" s="161" t="s">
        <v>851</v>
      </c>
      <c r="F1578" s="162" t="n">
        <v>2561300</v>
      </c>
      <c r="G1578" s="164" t="str">
        <f aca="false" ca="false" dt2D="false" dtr="false" t="normal">CONCATENATE(C1578, D1578, E1578)</f>
        <v>10040110075560</v>
      </c>
    </row>
    <row ht="25.5" outlineLevel="0" r="1579">
      <c r="A1579" s="160" t="s">
        <v>872</v>
      </c>
      <c r="B1579" s="161" t="s">
        <v>144</v>
      </c>
      <c r="C1579" s="161" t="s">
        <v>1611</v>
      </c>
      <c r="D1579" s="161" t="s">
        <v>1613</v>
      </c>
      <c r="E1579" s="161" t="s">
        <v>873</v>
      </c>
      <c r="F1579" s="162" t="n">
        <v>10000</v>
      </c>
      <c r="G1579" s="164" t="str">
        <f aca="false" ca="false" dt2D="false" dtr="false" t="normal">CONCATENATE(C1579, D1579, E1579)</f>
        <v>10040110075560200</v>
      </c>
    </row>
    <row ht="25.5" outlineLevel="0" r="1580">
      <c r="A1580" s="160" t="s">
        <v>874</v>
      </c>
      <c r="B1580" s="161" t="s">
        <v>144</v>
      </c>
      <c r="C1580" s="161" t="s">
        <v>1611</v>
      </c>
      <c r="D1580" s="161" t="s">
        <v>1613</v>
      </c>
      <c r="E1580" s="161" t="s">
        <v>875</v>
      </c>
      <c r="F1580" s="162" t="n">
        <v>10000</v>
      </c>
      <c r="G1580" s="164" t="str">
        <f aca="false" ca="false" dt2D="false" dtr="false" t="normal">CONCATENATE(C1580, D1580, E1580)</f>
        <v>10040110075560240</v>
      </c>
    </row>
    <row outlineLevel="0" r="1581">
      <c r="A1581" s="160" t="s">
        <v>876</v>
      </c>
      <c r="B1581" s="161" t="s">
        <v>144</v>
      </c>
      <c r="C1581" s="161" t="s">
        <v>1611</v>
      </c>
      <c r="D1581" s="161" t="s">
        <v>1613</v>
      </c>
      <c r="E1581" s="161" t="s">
        <v>877</v>
      </c>
      <c r="F1581" s="162" t="n">
        <v>10000</v>
      </c>
      <c r="G1581" s="164" t="str">
        <f aca="false" ca="false" dt2D="false" dtr="false" t="normal">CONCATENATE(C1581, D1581, E1581)</f>
        <v>10040110075560244</v>
      </c>
    </row>
    <row outlineLevel="0" r="1582">
      <c r="A1582" s="160" t="s">
        <v>969</v>
      </c>
      <c r="B1582" s="161" t="s">
        <v>144</v>
      </c>
      <c r="C1582" s="161" t="s">
        <v>1611</v>
      </c>
      <c r="D1582" s="161" t="s">
        <v>1613</v>
      </c>
      <c r="E1582" s="161" t="s">
        <v>970</v>
      </c>
      <c r="F1582" s="162" t="n">
        <v>2551300</v>
      </c>
      <c r="G1582" s="164" t="str">
        <f aca="false" ca="false" dt2D="false" dtr="false" t="normal">CONCATENATE(C1582, D1582, E1582)</f>
        <v>10040110075560300</v>
      </c>
    </row>
    <row ht="25.5" outlineLevel="0" r="1583">
      <c r="A1583" s="160" t="s">
        <v>1151</v>
      </c>
      <c r="B1583" s="161" t="s">
        <v>144</v>
      </c>
      <c r="C1583" s="161" t="s">
        <v>1611</v>
      </c>
      <c r="D1583" s="161" t="s">
        <v>1613</v>
      </c>
      <c r="E1583" s="161" t="s">
        <v>1152</v>
      </c>
      <c r="F1583" s="162" t="n">
        <v>2551300</v>
      </c>
      <c r="G1583" s="164" t="str">
        <f aca="false" ca="false" dt2D="false" dtr="false" t="normal">CONCATENATE(C1583, D1583, E1583)</f>
        <v>10040110075560320</v>
      </c>
    </row>
    <row ht="25.5" outlineLevel="0" r="1584">
      <c r="A1584" s="160" t="s">
        <v>1153</v>
      </c>
      <c r="B1584" s="161" t="s">
        <v>144</v>
      </c>
      <c r="C1584" s="161" t="s">
        <v>1611</v>
      </c>
      <c r="D1584" s="161" t="s">
        <v>1613</v>
      </c>
      <c r="E1584" s="161" t="s">
        <v>1154</v>
      </c>
      <c r="F1584" s="162" t="n">
        <v>2551300</v>
      </c>
      <c r="G1584" s="164" t="str">
        <f aca="false" ca="false" dt2D="false" dtr="false" t="normal">CONCATENATE(C1584, D1584, E1584)</f>
        <v>10040110075560321</v>
      </c>
    </row>
    <row outlineLevel="0" r="1585">
      <c r="A1585" s="160" t="s">
        <v>1231</v>
      </c>
      <c r="B1585" s="161" t="s">
        <v>144</v>
      </c>
      <c r="C1585" s="161" t="s">
        <v>1232</v>
      </c>
      <c r="D1585" s="161" t="s">
        <v>851</v>
      </c>
      <c r="E1585" s="161" t="s">
        <v>851</v>
      </c>
      <c r="F1585" s="162" t="n">
        <v>3012253.88</v>
      </c>
      <c r="G1585" s="164" t="str">
        <f aca="false" ca="false" dt2D="false" dtr="false" t="normal">CONCATENATE(C1585, D1585, E1585)</f>
        <v>1100</v>
      </c>
    </row>
    <row outlineLevel="0" r="1586">
      <c r="A1586" s="160" t="s">
        <v>1392</v>
      </c>
      <c r="B1586" s="161" t="s">
        <v>144</v>
      </c>
      <c r="C1586" s="161" t="s">
        <v>1393</v>
      </c>
      <c r="D1586" s="161" t="s">
        <v>851</v>
      </c>
      <c r="E1586" s="161" t="s">
        <v>851</v>
      </c>
      <c r="F1586" s="162" t="n">
        <v>1938956</v>
      </c>
      <c r="G1586" s="164" t="str">
        <f aca="false" ca="false" dt2D="false" dtr="false" t="normal">CONCATENATE(C1586, D1586, E1586)</f>
        <v>1101</v>
      </c>
    </row>
    <row ht="25.5" outlineLevel="0" r="1587">
      <c r="A1587" s="160" t="s">
        <v>1137</v>
      </c>
      <c r="B1587" s="161" t="s">
        <v>144</v>
      </c>
      <c r="C1587" s="161" t="s">
        <v>1393</v>
      </c>
      <c r="D1587" s="161" t="s">
        <v>1138</v>
      </c>
      <c r="E1587" s="161" t="s">
        <v>851</v>
      </c>
      <c r="F1587" s="162" t="n">
        <v>1938956</v>
      </c>
      <c r="G1587" s="164" t="str">
        <f aca="false" ca="false" dt2D="false" dtr="false" t="normal">CONCATENATE(C1587, D1587, E1587)</f>
        <v>11010100000000</v>
      </c>
    </row>
    <row ht="25.5" outlineLevel="0" r="1588">
      <c r="A1588" s="160" t="s">
        <v>1215</v>
      </c>
      <c r="B1588" s="161" t="s">
        <v>144</v>
      </c>
      <c r="C1588" s="161" t="s">
        <v>1393</v>
      </c>
      <c r="D1588" s="161" t="s">
        <v>1216</v>
      </c>
      <c r="E1588" s="161" t="s">
        <v>851</v>
      </c>
      <c r="F1588" s="162" t="n">
        <v>1938956</v>
      </c>
      <c r="G1588" s="164" t="str">
        <f aca="false" ca="false" dt2D="false" dtr="false" t="normal">CONCATENATE(C1588, D1588, E1588)</f>
        <v>11010110000000</v>
      </c>
    </row>
    <row ht="102" outlineLevel="0" r="1589">
      <c r="A1589" s="160" t="s">
        <v>1530</v>
      </c>
      <c r="B1589" s="161" t="s">
        <v>144</v>
      </c>
      <c r="C1589" s="161" t="s">
        <v>1393</v>
      </c>
      <c r="D1589" s="161" t="s">
        <v>1531</v>
      </c>
      <c r="E1589" s="161" t="s">
        <v>851</v>
      </c>
      <c r="F1589" s="162" t="n">
        <v>1368100</v>
      </c>
      <c r="G1589" s="164" t="str">
        <f aca="false" ca="false" dt2D="false" dtr="false" t="normal">CONCATENATE(C1589, D1589, E1589)</f>
        <v>11010110040031</v>
      </c>
    </row>
    <row ht="25.5" outlineLevel="0" r="1590">
      <c r="A1590" s="160" t="s">
        <v>1120</v>
      </c>
      <c r="B1590" s="161" t="s">
        <v>144</v>
      </c>
      <c r="C1590" s="161" t="s">
        <v>1393</v>
      </c>
      <c r="D1590" s="161" t="s">
        <v>1531</v>
      </c>
      <c r="E1590" s="161" t="s">
        <v>1121</v>
      </c>
      <c r="F1590" s="162" t="n">
        <v>1368100</v>
      </c>
      <c r="G1590" s="164" t="str">
        <f aca="false" ca="false" dt2D="false" dtr="false" t="normal">CONCATENATE(C1590, D1590, E1590)</f>
        <v>11010110040031600</v>
      </c>
    </row>
    <row outlineLevel="0" r="1591">
      <c r="A1591" s="160" t="s">
        <v>1247</v>
      </c>
      <c r="B1591" s="161" t="s">
        <v>144</v>
      </c>
      <c r="C1591" s="161" t="s">
        <v>1393</v>
      </c>
      <c r="D1591" s="161" t="s">
        <v>1531</v>
      </c>
      <c r="E1591" s="161" t="s">
        <v>1248</v>
      </c>
      <c r="F1591" s="162" t="n">
        <v>1368100</v>
      </c>
      <c r="G1591" s="164" t="str">
        <f aca="false" ca="false" dt2D="false" dtr="false" t="normal">CONCATENATE(C1591, D1591, E1591)</f>
        <v>11010110040031610</v>
      </c>
    </row>
    <row ht="51" outlineLevel="0" r="1592">
      <c r="A1592" s="160" t="s">
        <v>1249</v>
      </c>
      <c r="B1592" s="161" t="s">
        <v>144</v>
      </c>
      <c r="C1592" s="161" t="s">
        <v>1393</v>
      </c>
      <c r="D1592" s="161" t="s">
        <v>1531</v>
      </c>
      <c r="E1592" s="161" t="s">
        <v>1250</v>
      </c>
      <c r="F1592" s="162" t="n">
        <v>1368100</v>
      </c>
      <c r="G1592" s="164" t="str">
        <f aca="false" ca="false" dt2D="false" dtr="false" t="normal">CONCATENATE(C1592, D1592, E1592)</f>
        <v>11010110040031611</v>
      </c>
    </row>
    <row ht="102" outlineLevel="0" r="1593">
      <c r="A1593" s="160" t="s">
        <v>1550</v>
      </c>
      <c r="B1593" s="161" t="s">
        <v>144</v>
      </c>
      <c r="C1593" s="161" t="s">
        <v>1393</v>
      </c>
      <c r="D1593" s="161" t="s">
        <v>1551</v>
      </c>
      <c r="E1593" s="161" t="s">
        <v>851</v>
      </c>
      <c r="F1593" s="162" t="n">
        <v>525096</v>
      </c>
      <c r="G1593" s="164" t="str">
        <f aca="false" ca="false" dt2D="false" dtr="false" t="normal">CONCATENATE(C1593, D1593, E1593)</f>
        <v>1101011004Г030</v>
      </c>
    </row>
    <row ht="25.5" outlineLevel="0" r="1594">
      <c r="A1594" s="160" t="s">
        <v>1120</v>
      </c>
      <c r="B1594" s="161" t="s">
        <v>144</v>
      </c>
      <c r="C1594" s="161" t="s">
        <v>1393</v>
      </c>
      <c r="D1594" s="161" t="s">
        <v>1551</v>
      </c>
      <c r="E1594" s="161" t="s">
        <v>1121</v>
      </c>
      <c r="F1594" s="162" t="n">
        <v>525096</v>
      </c>
      <c r="G1594" s="164" t="str">
        <f aca="false" ca="false" dt2D="false" dtr="false" t="normal">CONCATENATE(C1594, D1594, E1594)</f>
        <v>1101011004Г030600</v>
      </c>
    </row>
    <row outlineLevel="0" r="1595">
      <c r="A1595" s="160" t="s">
        <v>1247</v>
      </c>
      <c r="B1595" s="161" t="s">
        <v>144</v>
      </c>
      <c r="C1595" s="161" t="s">
        <v>1393</v>
      </c>
      <c r="D1595" s="161" t="s">
        <v>1551</v>
      </c>
      <c r="E1595" s="161" t="s">
        <v>1248</v>
      </c>
      <c r="F1595" s="162" t="n">
        <v>525096</v>
      </c>
      <c r="G1595" s="164" t="str">
        <f aca="false" ca="false" dt2D="false" dtr="false" t="normal">CONCATENATE(C1595, D1595, E1595)</f>
        <v>1101011004Г030610</v>
      </c>
    </row>
    <row ht="51" outlineLevel="0" r="1596">
      <c r="A1596" s="160" t="s">
        <v>1249</v>
      </c>
      <c r="B1596" s="161" t="s">
        <v>144</v>
      </c>
      <c r="C1596" s="161" t="s">
        <v>1393</v>
      </c>
      <c r="D1596" s="161" t="s">
        <v>1551</v>
      </c>
      <c r="E1596" s="161" t="s">
        <v>1250</v>
      </c>
      <c r="F1596" s="162" t="n">
        <v>525096</v>
      </c>
      <c r="G1596" s="164" t="str">
        <f aca="false" ca="false" dt2D="false" dtr="false" t="normal">CONCATENATE(C1596, D1596, E1596)</f>
        <v>1101011004Г030611</v>
      </c>
    </row>
    <row ht="89.25" outlineLevel="0" r="1597">
      <c r="A1597" s="160" t="s">
        <v>1554</v>
      </c>
      <c r="B1597" s="161" t="s">
        <v>144</v>
      </c>
      <c r="C1597" s="161" t="s">
        <v>1393</v>
      </c>
      <c r="D1597" s="161" t="s">
        <v>1555</v>
      </c>
      <c r="E1597" s="161" t="s">
        <v>851</v>
      </c>
      <c r="F1597" s="162" t="n">
        <v>45760</v>
      </c>
      <c r="G1597" s="164" t="str">
        <f aca="false" ca="false" dt2D="false" dtr="false" t="normal">CONCATENATE(C1597, D1597, E1597)</f>
        <v>1101011004Э030</v>
      </c>
    </row>
    <row ht="25.5" outlineLevel="0" r="1598">
      <c r="A1598" s="160" t="s">
        <v>1120</v>
      </c>
      <c r="B1598" s="161" t="s">
        <v>144</v>
      </c>
      <c r="C1598" s="161" t="s">
        <v>1393</v>
      </c>
      <c r="D1598" s="161" t="s">
        <v>1555</v>
      </c>
      <c r="E1598" s="161" t="s">
        <v>1121</v>
      </c>
      <c r="F1598" s="162" t="n">
        <v>45760</v>
      </c>
      <c r="G1598" s="164" t="str">
        <f aca="false" ca="false" dt2D="false" dtr="false" t="normal">CONCATENATE(C1598, D1598, E1598)</f>
        <v>1101011004Э030600</v>
      </c>
    </row>
    <row outlineLevel="0" r="1599">
      <c r="A1599" s="160" t="s">
        <v>1247</v>
      </c>
      <c r="B1599" s="161" t="s">
        <v>144</v>
      </c>
      <c r="C1599" s="161" t="s">
        <v>1393</v>
      </c>
      <c r="D1599" s="161" t="s">
        <v>1555</v>
      </c>
      <c r="E1599" s="161" t="s">
        <v>1248</v>
      </c>
      <c r="F1599" s="162" t="n">
        <v>45760</v>
      </c>
      <c r="G1599" s="164" t="str">
        <f aca="false" ca="false" dt2D="false" dtr="false" t="normal">CONCATENATE(C1599, D1599, E1599)</f>
        <v>1101011004Э030610</v>
      </c>
    </row>
    <row ht="51" outlineLevel="0" r="1600">
      <c r="A1600" s="160" t="s">
        <v>1249</v>
      </c>
      <c r="B1600" s="161" t="s">
        <v>144</v>
      </c>
      <c r="C1600" s="161" t="s">
        <v>1393</v>
      </c>
      <c r="D1600" s="161" t="s">
        <v>1555</v>
      </c>
      <c r="E1600" s="161" t="s">
        <v>1250</v>
      </c>
      <c r="F1600" s="162" t="n">
        <v>45760</v>
      </c>
      <c r="G1600" s="164" t="str">
        <f aca="false" ca="false" dt2D="false" dtr="false" t="normal">CONCATENATE(C1600, D1600, E1600)</f>
        <v>1101011004Э030611</v>
      </c>
    </row>
    <row outlineLevel="0" r="1601">
      <c r="A1601" s="160" t="s">
        <v>1233</v>
      </c>
      <c r="B1601" s="161" t="s">
        <v>144</v>
      </c>
      <c r="C1601" s="161" t="s">
        <v>1234</v>
      </c>
      <c r="D1601" s="161" t="s">
        <v>851</v>
      </c>
      <c r="E1601" s="161" t="s">
        <v>851</v>
      </c>
      <c r="F1601" s="162" t="n">
        <v>1073297.88</v>
      </c>
      <c r="G1601" s="164" t="str">
        <f aca="false" ca="false" dt2D="false" dtr="false" t="normal">CONCATENATE(C1601, D1601, E1601)</f>
        <v>1102</v>
      </c>
    </row>
    <row ht="25.5" outlineLevel="0" r="1602">
      <c r="A1602" s="160" t="s">
        <v>1235</v>
      </c>
      <c r="B1602" s="161" t="s">
        <v>144</v>
      </c>
      <c r="C1602" s="161" t="s">
        <v>1234</v>
      </c>
      <c r="D1602" s="161" t="s">
        <v>1236</v>
      </c>
      <c r="E1602" s="161" t="s">
        <v>851</v>
      </c>
      <c r="F1602" s="162" t="n">
        <v>1073297.88</v>
      </c>
      <c r="G1602" s="164" t="str">
        <f aca="false" ca="false" dt2D="false" dtr="false" t="normal">CONCATENATE(C1602, D1602, E1602)</f>
        <v>11020700000000</v>
      </c>
    </row>
    <row ht="25.5" outlineLevel="0" r="1603">
      <c r="A1603" s="160" t="s">
        <v>1237</v>
      </c>
      <c r="B1603" s="161" t="s">
        <v>144</v>
      </c>
      <c r="C1603" s="161" t="s">
        <v>1234</v>
      </c>
      <c r="D1603" s="161" t="s">
        <v>1238</v>
      </c>
      <c r="E1603" s="161" t="s">
        <v>851</v>
      </c>
      <c r="F1603" s="162" t="n">
        <v>1073297.88</v>
      </c>
      <c r="G1603" s="164" t="str">
        <f aca="false" ca="false" dt2D="false" dtr="false" t="normal">CONCATENATE(C1603, D1603, E1603)</f>
        <v>11020710000000</v>
      </c>
    </row>
    <row ht="63.75" outlineLevel="0" r="1604">
      <c r="A1604" s="160" t="s">
        <v>1614</v>
      </c>
      <c r="B1604" s="161" t="s">
        <v>144</v>
      </c>
      <c r="C1604" s="161" t="s">
        <v>1234</v>
      </c>
      <c r="D1604" s="161" t="s">
        <v>1615</v>
      </c>
      <c r="E1604" s="161" t="s">
        <v>851</v>
      </c>
      <c r="F1604" s="162" t="n">
        <v>1073297.88</v>
      </c>
      <c r="G1604" s="164" t="str">
        <f aca="false" ca="false" dt2D="false" dtr="false" t="normal">CONCATENATE(C1604, D1604, E1604)</f>
        <v>110207100S6500</v>
      </c>
    </row>
    <row ht="25.5" outlineLevel="0" r="1605">
      <c r="A1605" s="160" t="s">
        <v>1120</v>
      </c>
      <c r="B1605" s="161" t="s">
        <v>144</v>
      </c>
      <c r="C1605" s="161" t="s">
        <v>1234</v>
      </c>
      <c r="D1605" s="161" t="s">
        <v>1615</v>
      </c>
      <c r="E1605" s="161" t="s">
        <v>1121</v>
      </c>
      <c r="F1605" s="162" t="n">
        <v>1073297.88</v>
      </c>
      <c r="G1605" s="164" t="str">
        <f aca="false" ca="false" dt2D="false" dtr="false" t="normal">CONCATENATE(C1605, D1605, E1605)</f>
        <v>110207100S6500600</v>
      </c>
    </row>
    <row outlineLevel="0" r="1606">
      <c r="A1606" s="160" t="s">
        <v>1247</v>
      </c>
      <c r="B1606" s="161" t="s">
        <v>144</v>
      </c>
      <c r="C1606" s="161" t="s">
        <v>1234</v>
      </c>
      <c r="D1606" s="161" t="s">
        <v>1615</v>
      </c>
      <c r="E1606" s="161" t="s">
        <v>1248</v>
      </c>
      <c r="F1606" s="162" t="n">
        <v>1073297.88</v>
      </c>
      <c r="G1606" s="164" t="str">
        <f aca="false" ca="false" dt2D="false" dtr="false" t="normal">CONCATENATE(C1606, D1606, E1606)</f>
        <v>110207100S6500610</v>
      </c>
    </row>
    <row outlineLevel="0" r="1607">
      <c r="A1607" s="160" t="s">
        <v>1265</v>
      </c>
      <c r="B1607" s="161" t="s">
        <v>144</v>
      </c>
      <c r="C1607" s="161" t="s">
        <v>1234</v>
      </c>
      <c r="D1607" s="161" t="s">
        <v>1615</v>
      </c>
      <c r="E1607" s="161" t="s">
        <v>1266</v>
      </c>
      <c r="F1607" s="162" t="n">
        <v>1073297.88</v>
      </c>
      <c r="G1607" s="164" t="str">
        <f aca="false" ca="false" dt2D="false" dtr="false" t="normal">CONCATENATE(C1607, D1607, E1607)</f>
        <v>110207100S6500612</v>
      </c>
    </row>
    <row ht="25.5" outlineLevel="0" r="1608">
      <c r="A1608" s="160" t="s">
        <v>1616</v>
      </c>
      <c r="B1608" s="161" t="s">
        <v>604</v>
      </c>
      <c r="C1608" s="161" t="s">
        <v>851</v>
      </c>
      <c r="D1608" s="161" t="s">
        <v>851</v>
      </c>
      <c r="E1608" s="161" t="s">
        <v>851</v>
      </c>
      <c r="F1608" s="162" t="n">
        <v>34853536.61</v>
      </c>
      <c r="G1608" s="164" t="str">
        <f aca="false" ca="false" dt2D="false" dtr="false" t="normal">CONCATENATE(C1608, D1608, E1608)</f>
        <v/>
      </c>
    </row>
    <row ht="25.5" outlineLevel="0" r="1609">
      <c r="A1609" s="160" t="s">
        <v>973</v>
      </c>
      <c r="B1609" s="161" t="s">
        <v>604</v>
      </c>
      <c r="C1609" s="161" t="s">
        <v>974</v>
      </c>
      <c r="D1609" s="161" t="s">
        <v>851</v>
      </c>
      <c r="E1609" s="161" t="s">
        <v>851</v>
      </c>
      <c r="F1609" s="162" t="n">
        <v>31598979.98</v>
      </c>
      <c r="G1609" s="164" t="str">
        <f aca="false" ca="false" dt2D="false" dtr="false" t="normal">CONCATENATE(C1609, D1609, E1609)</f>
        <v>0300</v>
      </c>
    </row>
    <row ht="38.25" outlineLevel="0" r="1610">
      <c r="A1610" s="160" t="s">
        <v>975</v>
      </c>
      <c r="B1610" s="161" t="s">
        <v>604</v>
      </c>
      <c r="C1610" s="161" t="s">
        <v>976</v>
      </c>
      <c r="D1610" s="161" t="s">
        <v>851</v>
      </c>
      <c r="E1610" s="161" t="s">
        <v>851</v>
      </c>
      <c r="F1610" s="162" t="n">
        <v>31598979.98</v>
      </c>
      <c r="G1610" s="164" t="str">
        <f aca="false" ca="false" dt2D="false" dtr="false" t="normal">CONCATENATE(C1610, D1610, E1610)</f>
        <v>0310</v>
      </c>
    </row>
    <row ht="51" outlineLevel="0" r="1611">
      <c r="A1611" s="160" t="s">
        <v>952</v>
      </c>
      <c r="B1611" s="161" t="s">
        <v>604</v>
      </c>
      <c r="C1611" s="161" t="s">
        <v>976</v>
      </c>
      <c r="D1611" s="161" t="s">
        <v>953</v>
      </c>
      <c r="E1611" s="161" t="s">
        <v>851</v>
      </c>
      <c r="F1611" s="162" t="n">
        <v>31598979.98</v>
      </c>
      <c r="G1611" s="164" t="str">
        <f aca="false" ca="false" dt2D="false" dtr="false" t="normal">CONCATENATE(C1611, D1611, E1611)</f>
        <v>03100400000000</v>
      </c>
    </row>
    <row ht="25.5" outlineLevel="0" r="1612">
      <c r="A1612" s="160" t="s">
        <v>998</v>
      </c>
      <c r="B1612" s="161" t="s">
        <v>604</v>
      </c>
      <c r="C1612" s="161" t="s">
        <v>976</v>
      </c>
      <c r="D1612" s="161" t="s">
        <v>999</v>
      </c>
      <c r="E1612" s="161" t="s">
        <v>851</v>
      </c>
      <c r="F1612" s="162" t="n">
        <v>31598979.98</v>
      </c>
      <c r="G1612" s="164" t="str">
        <f aca="false" ca="false" dt2D="false" dtr="false" t="normal">CONCATENATE(C1612, D1612, E1612)</f>
        <v>03100420000000</v>
      </c>
    </row>
    <row ht="102" outlineLevel="0" r="1613">
      <c r="A1613" s="160" t="s">
        <v>1617</v>
      </c>
      <c r="B1613" s="161" t="s">
        <v>604</v>
      </c>
      <c r="C1613" s="161" t="s">
        <v>976</v>
      </c>
      <c r="D1613" s="161" t="s">
        <v>1618</v>
      </c>
      <c r="E1613" s="161" t="s">
        <v>851</v>
      </c>
      <c r="F1613" s="162" t="n">
        <v>980146</v>
      </c>
      <c r="G1613" s="164" t="str">
        <f aca="false" ca="false" dt2D="false" dtr="false" t="normal">CONCATENATE(C1613, D1613, E1613)</f>
        <v>03100420010340</v>
      </c>
    </row>
    <row ht="51" outlineLevel="0" r="1614">
      <c r="A1614" s="160" t="s">
        <v>862</v>
      </c>
      <c r="B1614" s="161" t="s">
        <v>604</v>
      </c>
      <c r="C1614" s="161" t="s">
        <v>976</v>
      </c>
      <c r="D1614" s="161" t="s">
        <v>1618</v>
      </c>
      <c r="E1614" s="161" t="s">
        <v>505</v>
      </c>
      <c r="F1614" s="162" t="n">
        <v>980146</v>
      </c>
      <c r="G1614" s="164" t="str">
        <f aca="false" ca="false" dt2D="false" dtr="false" t="normal">CONCATENATE(C1614, D1614, E1614)</f>
        <v>03100420010340100</v>
      </c>
    </row>
    <row outlineLevel="0" r="1615">
      <c r="A1615" s="160" t="s">
        <v>981</v>
      </c>
      <c r="B1615" s="161" t="s">
        <v>604</v>
      </c>
      <c r="C1615" s="161" t="s">
        <v>976</v>
      </c>
      <c r="D1615" s="161" t="s">
        <v>1618</v>
      </c>
      <c r="E1615" s="161" t="s">
        <v>483</v>
      </c>
      <c r="F1615" s="162" t="n">
        <v>980146</v>
      </c>
      <c r="G1615" s="164" t="str">
        <f aca="false" ca="false" dt2D="false" dtr="false" t="normal">CONCATENATE(C1615, D1615, E1615)</f>
        <v>03100420010340110</v>
      </c>
    </row>
    <row outlineLevel="0" r="1616">
      <c r="A1616" s="160" t="s">
        <v>982</v>
      </c>
      <c r="B1616" s="161" t="s">
        <v>604</v>
      </c>
      <c r="C1616" s="161" t="s">
        <v>976</v>
      </c>
      <c r="D1616" s="161" t="s">
        <v>1618</v>
      </c>
      <c r="E1616" s="161" t="s">
        <v>983</v>
      </c>
      <c r="F1616" s="162" t="n">
        <v>752800</v>
      </c>
      <c r="G1616" s="164" t="str">
        <f aca="false" ca="false" dt2D="false" dtr="false" t="normal">CONCATENATE(C1616, D1616, E1616)</f>
        <v>03100420010340111</v>
      </c>
    </row>
    <row ht="38.25" outlineLevel="0" r="1617">
      <c r="A1617" s="160" t="s">
        <v>984</v>
      </c>
      <c r="B1617" s="161" t="s">
        <v>604</v>
      </c>
      <c r="C1617" s="161" t="s">
        <v>976</v>
      </c>
      <c r="D1617" s="161" t="s">
        <v>1618</v>
      </c>
      <c r="E1617" s="161" t="s">
        <v>985</v>
      </c>
      <c r="F1617" s="162" t="n">
        <v>227346</v>
      </c>
      <c r="G1617" s="164" t="str">
        <f aca="false" ca="false" dt2D="false" dtr="false" t="normal">CONCATENATE(C1617, D1617, E1617)</f>
        <v>03100420010340119</v>
      </c>
    </row>
    <row ht="140.25" outlineLevel="0" r="1618">
      <c r="A1618" s="160" t="s">
        <v>1619</v>
      </c>
      <c r="B1618" s="161" t="s">
        <v>604</v>
      </c>
      <c r="C1618" s="161" t="s">
        <v>976</v>
      </c>
      <c r="D1618" s="161" t="s">
        <v>1620</v>
      </c>
      <c r="E1618" s="161" t="s">
        <v>851</v>
      </c>
      <c r="F1618" s="162" t="n">
        <v>716357.35</v>
      </c>
      <c r="G1618" s="164" t="str">
        <f aca="false" ca="false" dt2D="false" dtr="false" t="normal">CONCATENATE(C1618, D1618, E1618)</f>
        <v>03100420027241</v>
      </c>
    </row>
    <row ht="51" outlineLevel="0" r="1619">
      <c r="A1619" s="160" t="s">
        <v>862</v>
      </c>
      <c r="B1619" s="161" t="s">
        <v>604</v>
      </c>
      <c r="C1619" s="161" t="s">
        <v>976</v>
      </c>
      <c r="D1619" s="161" t="s">
        <v>1620</v>
      </c>
      <c r="E1619" s="161" t="s">
        <v>505</v>
      </c>
      <c r="F1619" s="162" t="n">
        <v>716357.35</v>
      </c>
      <c r="G1619" s="164" t="str">
        <f aca="false" ca="false" dt2D="false" dtr="false" t="normal">CONCATENATE(C1619, D1619, E1619)</f>
        <v>03100420027241100</v>
      </c>
    </row>
    <row outlineLevel="0" r="1620">
      <c r="A1620" s="160" t="s">
        <v>981</v>
      </c>
      <c r="B1620" s="161" t="s">
        <v>604</v>
      </c>
      <c r="C1620" s="161" t="s">
        <v>976</v>
      </c>
      <c r="D1620" s="161" t="s">
        <v>1620</v>
      </c>
      <c r="E1620" s="161" t="s">
        <v>483</v>
      </c>
      <c r="F1620" s="162" t="n">
        <v>716357.35</v>
      </c>
      <c r="G1620" s="164" t="str">
        <f aca="false" ca="false" dt2D="false" dtr="false" t="normal">CONCATENATE(C1620, D1620, E1620)</f>
        <v>03100420027241110</v>
      </c>
    </row>
    <row outlineLevel="0" r="1621">
      <c r="A1621" s="160" t="s">
        <v>982</v>
      </c>
      <c r="B1621" s="161" t="s">
        <v>604</v>
      </c>
      <c r="C1621" s="161" t="s">
        <v>976</v>
      </c>
      <c r="D1621" s="161" t="s">
        <v>1620</v>
      </c>
      <c r="E1621" s="161" t="s">
        <v>983</v>
      </c>
      <c r="F1621" s="162" t="n">
        <v>550198</v>
      </c>
      <c r="G1621" s="164" t="str">
        <f aca="false" ca="false" dt2D="false" dtr="false" t="normal">CONCATENATE(C1621, D1621, E1621)</f>
        <v>03100420027241111</v>
      </c>
    </row>
    <row ht="38.25" outlineLevel="0" r="1622">
      <c r="A1622" s="160" t="s">
        <v>984</v>
      </c>
      <c r="B1622" s="161" t="s">
        <v>604</v>
      </c>
      <c r="C1622" s="161" t="s">
        <v>976</v>
      </c>
      <c r="D1622" s="161" t="s">
        <v>1620</v>
      </c>
      <c r="E1622" s="161" t="s">
        <v>985</v>
      </c>
      <c r="F1622" s="162" t="n">
        <v>166159.35</v>
      </c>
      <c r="G1622" s="164" t="str">
        <f aca="false" ca="false" dt2D="false" dtr="false" t="normal">CONCATENATE(C1622, D1622, E1622)</f>
        <v>03100420027241119</v>
      </c>
    </row>
    <row ht="102" outlineLevel="0" r="1623">
      <c r="A1623" s="160" t="s">
        <v>1621</v>
      </c>
      <c r="B1623" s="161" t="s">
        <v>604</v>
      </c>
      <c r="C1623" s="161" t="s">
        <v>976</v>
      </c>
      <c r="D1623" s="161" t="s">
        <v>1622</v>
      </c>
      <c r="E1623" s="161" t="s">
        <v>851</v>
      </c>
      <c r="F1623" s="162" t="n">
        <v>1310249</v>
      </c>
      <c r="G1623" s="164" t="str">
        <f aca="false" ca="false" dt2D="false" dtr="false" t="normal">CONCATENATE(C1623, D1623, E1623)</f>
        <v>03100420027242</v>
      </c>
    </row>
    <row ht="51" outlineLevel="0" r="1624">
      <c r="A1624" s="160" t="s">
        <v>862</v>
      </c>
      <c r="B1624" s="161" t="s">
        <v>604</v>
      </c>
      <c r="C1624" s="161" t="s">
        <v>976</v>
      </c>
      <c r="D1624" s="161" t="s">
        <v>1622</v>
      </c>
      <c r="E1624" s="161" t="s">
        <v>505</v>
      </c>
      <c r="F1624" s="162" t="n">
        <v>1310249</v>
      </c>
      <c r="G1624" s="164" t="str">
        <f aca="false" ca="false" dt2D="false" dtr="false" t="normal">CONCATENATE(C1624, D1624, E1624)</f>
        <v>03100420027242100</v>
      </c>
    </row>
    <row outlineLevel="0" r="1625">
      <c r="A1625" s="160" t="s">
        <v>981</v>
      </c>
      <c r="B1625" s="161" t="s">
        <v>604</v>
      </c>
      <c r="C1625" s="161" t="s">
        <v>976</v>
      </c>
      <c r="D1625" s="161" t="s">
        <v>1622</v>
      </c>
      <c r="E1625" s="161" t="s">
        <v>483</v>
      </c>
      <c r="F1625" s="162" t="n">
        <v>1310249</v>
      </c>
      <c r="G1625" s="164" t="str">
        <f aca="false" ca="false" dt2D="false" dtr="false" t="normal">CONCATENATE(C1625, D1625, E1625)</f>
        <v>03100420027242110</v>
      </c>
    </row>
    <row outlineLevel="0" r="1626">
      <c r="A1626" s="160" t="s">
        <v>982</v>
      </c>
      <c r="B1626" s="161" t="s">
        <v>604</v>
      </c>
      <c r="C1626" s="161" t="s">
        <v>976</v>
      </c>
      <c r="D1626" s="161" t="s">
        <v>1622</v>
      </c>
      <c r="E1626" s="161" t="s">
        <v>983</v>
      </c>
      <c r="F1626" s="162" t="n">
        <v>1006335.73</v>
      </c>
      <c r="G1626" s="164" t="str">
        <f aca="false" ca="false" dt2D="false" dtr="false" t="normal">CONCATENATE(C1626, D1626, E1626)</f>
        <v>03100420027242111</v>
      </c>
    </row>
    <row ht="38.25" outlineLevel="0" r="1627">
      <c r="A1627" s="160" t="s">
        <v>984</v>
      </c>
      <c r="B1627" s="161" t="s">
        <v>604</v>
      </c>
      <c r="C1627" s="161" t="s">
        <v>976</v>
      </c>
      <c r="D1627" s="161" t="s">
        <v>1622</v>
      </c>
      <c r="E1627" s="161" t="s">
        <v>985</v>
      </c>
      <c r="F1627" s="162" t="n">
        <v>303913.27</v>
      </c>
      <c r="G1627" s="164" t="str">
        <f aca="false" ca="false" dt2D="false" dtr="false" t="normal">CONCATENATE(C1627, D1627, E1627)</f>
        <v>03100420027242119</v>
      </c>
    </row>
    <row ht="114.75" outlineLevel="0" r="1628">
      <c r="A1628" s="160" t="s">
        <v>1623</v>
      </c>
      <c r="B1628" s="161" t="s">
        <v>604</v>
      </c>
      <c r="C1628" s="161" t="s">
        <v>976</v>
      </c>
      <c r="D1628" s="161" t="s">
        <v>1624</v>
      </c>
      <c r="E1628" s="161" t="s">
        <v>851</v>
      </c>
      <c r="F1628" s="162" t="n">
        <v>23278094.87</v>
      </c>
      <c r="G1628" s="164" t="str">
        <f aca="false" ca="false" dt2D="false" dtr="false" t="normal">CONCATENATE(C1628, D1628, E1628)</f>
        <v>03100420040010</v>
      </c>
    </row>
    <row ht="51" outlineLevel="0" r="1629">
      <c r="A1629" s="160" t="s">
        <v>862</v>
      </c>
      <c r="B1629" s="161" t="s">
        <v>604</v>
      </c>
      <c r="C1629" s="161" t="s">
        <v>976</v>
      </c>
      <c r="D1629" s="161" t="s">
        <v>1624</v>
      </c>
      <c r="E1629" s="161" t="s">
        <v>505</v>
      </c>
      <c r="F1629" s="162" t="n">
        <v>20902507</v>
      </c>
      <c r="G1629" s="164" t="str">
        <f aca="false" ca="false" dt2D="false" dtr="false" t="normal">CONCATENATE(C1629, D1629, E1629)</f>
        <v>03100420040010100</v>
      </c>
    </row>
    <row outlineLevel="0" r="1630">
      <c r="A1630" s="160" t="s">
        <v>981</v>
      </c>
      <c r="B1630" s="161" t="s">
        <v>604</v>
      </c>
      <c r="C1630" s="161" t="s">
        <v>976</v>
      </c>
      <c r="D1630" s="161" t="s">
        <v>1624</v>
      </c>
      <c r="E1630" s="161" t="s">
        <v>483</v>
      </c>
      <c r="F1630" s="162" t="n">
        <v>20902507</v>
      </c>
      <c r="G1630" s="164" t="str">
        <f aca="false" ca="false" dt2D="false" dtr="false" t="normal">CONCATENATE(C1630, D1630, E1630)</f>
        <v>03100420040010110</v>
      </c>
    </row>
    <row outlineLevel="0" r="1631">
      <c r="A1631" s="160" t="s">
        <v>982</v>
      </c>
      <c r="B1631" s="161" t="s">
        <v>604</v>
      </c>
      <c r="C1631" s="161" t="s">
        <v>976</v>
      </c>
      <c r="D1631" s="161" t="s">
        <v>1624</v>
      </c>
      <c r="E1631" s="161" t="s">
        <v>983</v>
      </c>
      <c r="F1631" s="162" t="n">
        <v>16036073</v>
      </c>
      <c r="G1631" s="164" t="str">
        <f aca="false" ca="false" dt2D="false" dtr="false" t="normal">CONCATENATE(C1631, D1631, E1631)</f>
        <v>03100420040010111</v>
      </c>
    </row>
    <row ht="25.5" outlineLevel="0" r="1632">
      <c r="A1632" s="160" t="s">
        <v>1201</v>
      </c>
      <c r="B1632" s="161" t="s">
        <v>604</v>
      </c>
      <c r="C1632" s="161" t="s">
        <v>976</v>
      </c>
      <c r="D1632" s="161" t="s">
        <v>1624</v>
      </c>
      <c r="E1632" s="161" t="s">
        <v>1202</v>
      </c>
      <c r="F1632" s="162" t="n">
        <v>32600</v>
      </c>
      <c r="G1632" s="164" t="str">
        <f aca="false" ca="false" dt2D="false" dtr="false" t="normal">CONCATENATE(C1632, D1632, E1632)</f>
        <v>03100420040010112</v>
      </c>
    </row>
    <row ht="38.25" outlineLevel="0" r="1633">
      <c r="A1633" s="160" t="s">
        <v>984</v>
      </c>
      <c r="B1633" s="161" t="s">
        <v>604</v>
      </c>
      <c r="C1633" s="161" t="s">
        <v>976</v>
      </c>
      <c r="D1633" s="161" t="s">
        <v>1624</v>
      </c>
      <c r="E1633" s="161" t="s">
        <v>985</v>
      </c>
      <c r="F1633" s="162" t="n">
        <v>4833834</v>
      </c>
      <c r="G1633" s="164" t="str">
        <f aca="false" ca="false" dt2D="false" dtr="false" t="normal">CONCATENATE(C1633, D1633, E1633)</f>
        <v>03100420040010119</v>
      </c>
    </row>
    <row ht="25.5" outlineLevel="0" r="1634">
      <c r="A1634" s="160" t="s">
        <v>872</v>
      </c>
      <c r="B1634" s="161" t="s">
        <v>604</v>
      </c>
      <c r="C1634" s="161" t="s">
        <v>976</v>
      </c>
      <c r="D1634" s="161" t="s">
        <v>1624</v>
      </c>
      <c r="E1634" s="161" t="s">
        <v>873</v>
      </c>
      <c r="F1634" s="162" t="n">
        <v>2368654.74</v>
      </c>
      <c r="G1634" s="164" t="str">
        <f aca="false" ca="false" dt2D="false" dtr="false" t="normal">CONCATENATE(C1634, D1634, E1634)</f>
        <v>03100420040010200</v>
      </c>
    </row>
    <row ht="25.5" outlineLevel="0" r="1635">
      <c r="A1635" s="160" t="s">
        <v>874</v>
      </c>
      <c r="B1635" s="161" t="s">
        <v>604</v>
      </c>
      <c r="C1635" s="161" t="s">
        <v>976</v>
      </c>
      <c r="D1635" s="161" t="s">
        <v>1624</v>
      </c>
      <c r="E1635" s="161" t="s">
        <v>875</v>
      </c>
      <c r="F1635" s="162" t="n">
        <v>2368654.74</v>
      </c>
      <c r="G1635" s="164" t="str">
        <f aca="false" ca="false" dt2D="false" dtr="false" t="normal">CONCATENATE(C1635, D1635, E1635)</f>
        <v>03100420040010240</v>
      </c>
    </row>
    <row outlineLevel="0" r="1636">
      <c r="A1636" s="160" t="s">
        <v>876</v>
      </c>
      <c r="B1636" s="161" t="s">
        <v>604</v>
      </c>
      <c r="C1636" s="161" t="s">
        <v>976</v>
      </c>
      <c r="D1636" s="161" t="s">
        <v>1624</v>
      </c>
      <c r="E1636" s="161" t="s">
        <v>877</v>
      </c>
      <c r="F1636" s="162" t="n">
        <v>2368654.74</v>
      </c>
      <c r="G1636" s="164" t="str">
        <f aca="false" ca="false" dt2D="false" dtr="false" t="normal">CONCATENATE(C1636, D1636, E1636)</f>
        <v>03100420040010244</v>
      </c>
    </row>
    <row outlineLevel="0" r="1637">
      <c r="A1637" s="160" t="s">
        <v>910</v>
      </c>
      <c r="B1637" s="161" t="s">
        <v>604</v>
      </c>
      <c r="C1637" s="161" t="s">
        <v>976</v>
      </c>
      <c r="D1637" s="161" t="s">
        <v>1624</v>
      </c>
      <c r="E1637" s="161" t="s">
        <v>911</v>
      </c>
      <c r="F1637" s="162" t="n">
        <v>6933.13</v>
      </c>
      <c r="G1637" s="164" t="str">
        <f aca="false" ca="false" dt2D="false" dtr="false" t="normal">CONCATENATE(C1637, D1637, E1637)</f>
        <v>03100420040010800</v>
      </c>
    </row>
    <row outlineLevel="0" r="1638">
      <c r="A1638" s="160" t="s">
        <v>912</v>
      </c>
      <c r="B1638" s="161" t="s">
        <v>604</v>
      </c>
      <c r="C1638" s="161" t="s">
        <v>976</v>
      </c>
      <c r="D1638" s="161" t="s">
        <v>1624</v>
      </c>
      <c r="E1638" s="161" t="s">
        <v>913</v>
      </c>
      <c r="F1638" s="162" t="n">
        <v>6933.13</v>
      </c>
      <c r="G1638" s="164" t="str">
        <f aca="false" ca="false" dt2D="false" dtr="false" t="normal">CONCATENATE(C1638, D1638, E1638)</f>
        <v>03100420040010850</v>
      </c>
    </row>
    <row outlineLevel="0" r="1639">
      <c r="A1639" s="160" t="s">
        <v>914</v>
      </c>
      <c r="B1639" s="161" t="s">
        <v>604</v>
      </c>
      <c r="C1639" s="161" t="s">
        <v>976</v>
      </c>
      <c r="D1639" s="161" t="s">
        <v>1624</v>
      </c>
      <c r="E1639" s="161" t="s">
        <v>915</v>
      </c>
      <c r="F1639" s="162" t="n">
        <v>6933.13</v>
      </c>
      <c r="G1639" s="164" t="str">
        <f aca="false" ca="false" dt2D="false" dtr="false" t="normal">CONCATENATE(C1639, D1639, E1639)</f>
        <v>03100420040010853</v>
      </c>
    </row>
    <row ht="114.75" outlineLevel="0" r="1640">
      <c r="A1640" s="160" t="s">
        <v>1625</v>
      </c>
      <c r="B1640" s="161" t="s">
        <v>604</v>
      </c>
      <c r="C1640" s="161" t="s">
        <v>976</v>
      </c>
      <c r="D1640" s="161" t="s">
        <v>1626</v>
      </c>
      <c r="E1640" s="161" t="s">
        <v>851</v>
      </c>
      <c r="F1640" s="162" t="n">
        <v>1644073.63</v>
      </c>
      <c r="G1640" s="164" t="str">
        <f aca="false" ca="false" dt2D="false" dtr="false" t="normal">CONCATENATE(C1640, D1640, E1640)</f>
        <v>03100420041010</v>
      </c>
    </row>
    <row ht="51" outlineLevel="0" r="1641">
      <c r="A1641" s="160" t="s">
        <v>862</v>
      </c>
      <c r="B1641" s="161" t="s">
        <v>604</v>
      </c>
      <c r="C1641" s="161" t="s">
        <v>976</v>
      </c>
      <c r="D1641" s="161" t="s">
        <v>1626</v>
      </c>
      <c r="E1641" s="161" t="s">
        <v>505</v>
      </c>
      <c r="F1641" s="162" t="n">
        <v>1644073.63</v>
      </c>
      <c r="G1641" s="164" t="str">
        <f aca="false" ca="false" dt2D="false" dtr="false" t="normal">CONCATENATE(C1641, D1641, E1641)</f>
        <v>03100420041010100</v>
      </c>
    </row>
    <row outlineLevel="0" r="1642">
      <c r="A1642" s="160" t="s">
        <v>981</v>
      </c>
      <c r="B1642" s="161" t="s">
        <v>604</v>
      </c>
      <c r="C1642" s="161" t="s">
        <v>976</v>
      </c>
      <c r="D1642" s="161" t="s">
        <v>1626</v>
      </c>
      <c r="E1642" s="161" t="s">
        <v>483</v>
      </c>
      <c r="F1642" s="162" t="n">
        <v>1644073.63</v>
      </c>
      <c r="G1642" s="164" t="str">
        <f aca="false" ca="false" dt2D="false" dtr="false" t="normal">CONCATENATE(C1642, D1642, E1642)</f>
        <v>03100420041010110</v>
      </c>
    </row>
    <row outlineLevel="0" r="1643">
      <c r="A1643" s="160" t="s">
        <v>982</v>
      </c>
      <c r="B1643" s="161" t="s">
        <v>604</v>
      </c>
      <c r="C1643" s="161" t="s">
        <v>976</v>
      </c>
      <c r="D1643" s="161" t="s">
        <v>1626</v>
      </c>
      <c r="E1643" s="161" t="s">
        <v>983</v>
      </c>
      <c r="F1643" s="162" t="n">
        <v>1262730.18</v>
      </c>
      <c r="G1643" s="164" t="str">
        <f aca="false" ca="false" dt2D="false" dtr="false" t="normal">CONCATENATE(C1643, D1643, E1643)</f>
        <v>03100420041010111</v>
      </c>
    </row>
    <row ht="38.25" outlineLevel="0" r="1644">
      <c r="A1644" s="160" t="s">
        <v>984</v>
      </c>
      <c r="B1644" s="161" t="s">
        <v>604</v>
      </c>
      <c r="C1644" s="161" t="s">
        <v>976</v>
      </c>
      <c r="D1644" s="161" t="s">
        <v>1626</v>
      </c>
      <c r="E1644" s="161" t="s">
        <v>985</v>
      </c>
      <c r="F1644" s="162" t="n">
        <v>381343.45</v>
      </c>
      <c r="G1644" s="164" t="str">
        <f aca="false" ca="false" dt2D="false" dtr="false" t="normal">CONCATENATE(C1644, D1644, E1644)</f>
        <v>03100420041010119</v>
      </c>
    </row>
    <row ht="102" outlineLevel="0" r="1645">
      <c r="A1645" s="160" t="s">
        <v>1627</v>
      </c>
      <c r="B1645" s="161" t="s">
        <v>604</v>
      </c>
      <c r="C1645" s="161" t="s">
        <v>976</v>
      </c>
      <c r="D1645" s="161" t="s">
        <v>1628</v>
      </c>
      <c r="E1645" s="161" t="s">
        <v>851</v>
      </c>
      <c r="F1645" s="162" t="n">
        <v>163657</v>
      </c>
      <c r="G1645" s="164" t="str">
        <f aca="false" ca="false" dt2D="false" dtr="false" t="normal">CONCATENATE(C1645, D1645, E1645)</f>
        <v>03100420047010</v>
      </c>
    </row>
    <row ht="51" outlineLevel="0" r="1646">
      <c r="A1646" s="160" t="s">
        <v>862</v>
      </c>
      <c r="B1646" s="161" t="s">
        <v>604</v>
      </c>
      <c r="C1646" s="161" t="s">
        <v>976</v>
      </c>
      <c r="D1646" s="161" t="s">
        <v>1628</v>
      </c>
      <c r="E1646" s="161" t="s">
        <v>505</v>
      </c>
      <c r="F1646" s="162" t="n">
        <v>163657</v>
      </c>
      <c r="G1646" s="164" t="str">
        <f aca="false" ca="false" dt2D="false" dtr="false" t="normal">CONCATENATE(C1646, D1646, E1646)</f>
        <v>03100420047010100</v>
      </c>
    </row>
    <row outlineLevel="0" r="1647">
      <c r="A1647" s="160" t="s">
        <v>981</v>
      </c>
      <c r="B1647" s="161" t="s">
        <v>604</v>
      </c>
      <c r="C1647" s="161" t="s">
        <v>976</v>
      </c>
      <c r="D1647" s="161" t="s">
        <v>1628</v>
      </c>
      <c r="E1647" s="161" t="s">
        <v>483</v>
      </c>
      <c r="F1647" s="162" t="n">
        <v>163657</v>
      </c>
      <c r="G1647" s="164" t="str">
        <f aca="false" ca="false" dt2D="false" dtr="false" t="normal">CONCATENATE(C1647, D1647, E1647)</f>
        <v>03100420047010110</v>
      </c>
    </row>
    <row ht="25.5" outlineLevel="0" r="1648">
      <c r="A1648" s="160" t="s">
        <v>1201</v>
      </c>
      <c r="B1648" s="161" t="s">
        <v>604</v>
      </c>
      <c r="C1648" s="161" t="s">
        <v>976</v>
      </c>
      <c r="D1648" s="161" t="s">
        <v>1628</v>
      </c>
      <c r="E1648" s="161" t="s">
        <v>1202</v>
      </c>
      <c r="F1648" s="162" t="n">
        <v>163657</v>
      </c>
      <c r="G1648" s="164" t="str">
        <f aca="false" ca="false" dt2D="false" dtr="false" t="normal">CONCATENATE(C1648, D1648, E1648)</f>
        <v>03100420047010112</v>
      </c>
    </row>
    <row ht="114.75" outlineLevel="0" r="1649">
      <c r="A1649" s="160" t="s">
        <v>1629</v>
      </c>
      <c r="B1649" s="161" t="s">
        <v>604</v>
      </c>
      <c r="C1649" s="161" t="s">
        <v>976</v>
      </c>
      <c r="D1649" s="161" t="s">
        <v>1630</v>
      </c>
      <c r="E1649" s="161" t="s">
        <v>851</v>
      </c>
      <c r="F1649" s="162" t="n">
        <v>2315364.25</v>
      </c>
      <c r="G1649" s="164" t="str">
        <f aca="false" ca="false" dt2D="false" dtr="false" t="normal">CONCATENATE(C1649, D1649, E1649)</f>
        <v>0310042004Г010</v>
      </c>
    </row>
    <row ht="25.5" outlineLevel="0" r="1650">
      <c r="A1650" s="160" t="s">
        <v>872</v>
      </c>
      <c r="B1650" s="161" t="s">
        <v>604</v>
      </c>
      <c r="C1650" s="161" t="s">
        <v>976</v>
      </c>
      <c r="D1650" s="161" t="s">
        <v>1630</v>
      </c>
      <c r="E1650" s="161" t="s">
        <v>873</v>
      </c>
      <c r="F1650" s="162" t="n">
        <v>2315364.25</v>
      </c>
      <c r="G1650" s="164" t="str">
        <f aca="false" ca="false" dt2D="false" dtr="false" t="normal">CONCATENATE(C1650, D1650, E1650)</f>
        <v>0310042004Г010200</v>
      </c>
    </row>
    <row ht="25.5" outlineLevel="0" r="1651">
      <c r="A1651" s="160" t="s">
        <v>874</v>
      </c>
      <c r="B1651" s="161" t="s">
        <v>604</v>
      </c>
      <c r="C1651" s="161" t="s">
        <v>976</v>
      </c>
      <c r="D1651" s="161" t="s">
        <v>1630</v>
      </c>
      <c r="E1651" s="161" t="s">
        <v>875</v>
      </c>
      <c r="F1651" s="162" t="n">
        <v>2315364.25</v>
      </c>
      <c r="G1651" s="164" t="str">
        <f aca="false" ca="false" dt2D="false" dtr="false" t="normal">CONCATENATE(C1651, D1651, E1651)</f>
        <v>0310042004Г010240</v>
      </c>
    </row>
    <row outlineLevel="0" r="1652">
      <c r="A1652" s="160" t="s">
        <v>876</v>
      </c>
      <c r="B1652" s="161" t="s">
        <v>604</v>
      </c>
      <c r="C1652" s="161" t="s">
        <v>976</v>
      </c>
      <c r="D1652" s="161" t="s">
        <v>1630</v>
      </c>
      <c r="E1652" s="161" t="s">
        <v>877</v>
      </c>
      <c r="F1652" s="162" t="n">
        <v>9224</v>
      </c>
      <c r="G1652" s="164" t="str">
        <f aca="false" ca="false" dt2D="false" dtr="false" t="normal">CONCATENATE(C1652, D1652, E1652)</f>
        <v>0310042004Г010244</v>
      </c>
    </row>
    <row outlineLevel="0" r="1653">
      <c r="A1653" s="160" t="s">
        <v>922</v>
      </c>
      <c r="B1653" s="161" t="s">
        <v>604</v>
      </c>
      <c r="C1653" s="161" t="s">
        <v>976</v>
      </c>
      <c r="D1653" s="161" t="s">
        <v>1630</v>
      </c>
      <c r="E1653" s="161" t="s">
        <v>923</v>
      </c>
      <c r="F1653" s="162" t="n">
        <v>2306140.25</v>
      </c>
      <c r="G1653" s="164" t="str">
        <f aca="false" ca="false" dt2D="false" dtr="false" t="normal">CONCATENATE(C1653, D1653, E1653)</f>
        <v>0310042004Г010247</v>
      </c>
    </row>
    <row ht="127.5" outlineLevel="0" r="1654">
      <c r="A1654" s="160" t="s">
        <v>1631</v>
      </c>
      <c r="B1654" s="161" t="s">
        <v>604</v>
      </c>
      <c r="C1654" s="161" t="s">
        <v>976</v>
      </c>
      <c r="D1654" s="161" t="s">
        <v>1632</v>
      </c>
      <c r="E1654" s="161" t="s">
        <v>851</v>
      </c>
      <c r="F1654" s="162" t="n">
        <v>40000</v>
      </c>
      <c r="G1654" s="164" t="str">
        <f aca="false" ca="false" dt2D="false" dtr="false" t="normal">CONCATENATE(C1654, D1654, E1654)</f>
        <v>0310042004М010</v>
      </c>
    </row>
    <row ht="25.5" outlineLevel="0" r="1655">
      <c r="A1655" s="160" t="s">
        <v>872</v>
      </c>
      <c r="B1655" s="161" t="s">
        <v>604</v>
      </c>
      <c r="C1655" s="161" t="s">
        <v>976</v>
      </c>
      <c r="D1655" s="161" t="s">
        <v>1632</v>
      </c>
      <c r="E1655" s="161" t="s">
        <v>873</v>
      </c>
      <c r="F1655" s="162" t="n">
        <v>40000</v>
      </c>
      <c r="G1655" s="164" t="str">
        <f aca="false" ca="false" dt2D="false" dtr="false" t="normal">CONCATENATE(C1655, D1655, E1655)</f>
        <v>0310042004М010200</v>
      </c>
    </row>
    <row ht="25.5" outlineLevel="0" r="1656">
      <c r="A1656" s="160" t="s">
        <v>874</v>
      </c>
      <c r="B1656" s="161" t="s">
        <v>604</v>
      </c>
      <c r="C1656" s="161" t="s">
        <v>976</v>
      </c>
      <c r="D1656" s="161" t="s">
        <v>1632</v>
      </c>
      <c r="E1656" s="161" t="s">
        <v>875</v>
      </c>
      <c r="F1656" s="162" t="n">
        <v>40000</v>
      </c>
      <c r="G1656" s="164" t="str">
        <f aca="false" ca="false" dt2D="false" dtr="false" t="normal">CONCATENATE(C1656, D1656, E1656)</f>
        <v>0310042004М010240</v>
      </c>
    </row>
    <row outlineLevel="0" r="1657">
      <c r="A1657" s="160" t="s">
        <v>876</v>
      </c>
      <c r="B1657" s="161" t="s">
        <v>604</v>
      </c>
      <c r="C1657" s="161" t="s">
        <v>976</v>
      </c>
      <c r="D1657" s="161" t="s">
        <v>1632</v>
      </c>
      <c r="E1657" s="161" t="s">
        <v>877</v>
      </c>
      <c r="F1657" s="162" t="n">
        <v>40000</v>
      </c>
      <c r="G1657" s="164" t="str">
        <f aca="false" ca="false" dt2D="false" dtr="false" t="normal">CONCATENATE(C1657, D1657, E1657)</f>
        <v>0310042004М010244</v>
      </c>
    </row>
    <row ht="76.5" outlineLevel="0" r="1658">
      <c r="A1658" s="160" t="s">
        <v>1633</v>
      </c>
      <c r="B1658" s="161" t="s">
        <v>604</v>
      </c>
      <c r="C1658" s="161" t="s">
        <v>976</v>
      </c>
      <c r="D1658" s="161" t="s">
        <v>1634</v>
      </c>
      <c r="E1658" s="161" t="s">
        <v>851</v>
      </c>
      <c r="F1658" s="162" t="n">
        <v>246202.88</v>
      </c>
      <c r="G1658" s="164" t="str">
        <f aca="false" ca="false" dt2D="false" dtr="false" t="normal">CONCATENATE(C1658, D1658, E1658)</f>
        <v>0310042004Ф010</v>
      </c>
    </row>
    <row ht="25.5" outlineLevel="0" r="1659">
      <c r="A1659" s="160" t="s">
        <v>872</v>
      </c>
      <c r="B1659" s="161" t="s">
        <v>604</v>
      </c>
      <c r="C1659" s="161" t="s">
        <v>976</v>
      </c>
      <c r="D1659" s="161" t="s">
        <v>1634</v>
      </c>
      <c r="E1659" s="161" t="s">
        <v>873</v>
      </c>
      <c r="F1659" s="162" t="n">
        <v>246202.88</v>
      </c>
      <c r="G1659" s="164" t="str">
        <f aca="false" ca="false" dt2D="false" dtr="false" t="normal">CONCATENATE(C1659, D1659, E1659)</f>
        <v>0310042004Ф010200</v>
      </c>
    </row>
    <row ht="25.5" outlineLevel="0" r="1660">
      <c r="A1660" s="160" t="s">
        <v>874</v>
      </c>
      <c r="B1660" s="161" t="s">
        <v>604</v>
      </c>
      <c r="C1660" s="161" t="s">
        <v>976</v>
      </c>
      <c r="D1660" s="161" t="s">
        <v>1634</v>
      </c>
      <c r="E1660" s="161" t="s">
        <v>875</v>
      </c>
      <c r="F1660" s="162" t="n">
        <v>246202.88</v>
      </c>
      <c r="G1660" s="164" t="str">
        <f aca="false" ca="false" dt2D="false" dtr="false" t="normal">CONCATENATE(C1660, D1660, E1660)</f>
        <v>0310042004Ф010240</v>
      </c>
    </row>
    <row outlineLevel="0" r="1661">
      <c r="A1661" s="160" t="s">
        <v>876</v>
      </c>
      <c r="B1661" s="161" t="s">
        <v>604</v>
      </c>
      <c r="C1661" s="161" t="s">
        <v>976</v>
      </c>
      <c r="D1661" s="161" t="s">
        <v>1634</v>
      </c>
      <c r="E1661" s="161" t="s">
        <v>877</v>
      </c>
      <c r="F1661" s="162" t="n">
        <v>246202.88</v>
      </c>
      <c r="G1661" s="164" t="str">
        <f aca="false" ca="false" dt2D="false" dtr="false" t="normal">CONCATENATE(C1661, D1661, E1661)</f>
        <v>0310042004Ф010244</v>
      </c>
    </row>
    <row ht="114.75" outlineLevel="0" r="1662">
      <c r="A1662" s="160" t="s">
        <v>1635</v>
      </c>
      <c r="B1662" s="161" t="s">
        <v>604</v>
      </c>
      <c r="C1662" s="161" t="s">
        <v>976</v>
      </c>
      <c r="D1662" s="161" t="s">
        <v>1636</v>
      </c>
      <c r="E1662" s="161" t="s">
        <v>851</v>
      </c>
      <c r="F1662" s="162" t="n">
        <v>904835</v>
      </c>
      <c r="G1662" s="164" t="str">
        <f aca="false" ca="false" dt2D="false" dtr="false" t="normal">CONCATENATE(C1662, D1662, E1662)</f>
        <v>0310042004Э010</v>
      </c>
    </row>
    <row ht="25.5" outlineLevel="0" r="1663">
      <c r="A1663" s="160" t="s">
        <v>872</v>
      </c>
      <c r="B1663" s="161" t="s">
        <v>604</v>
      </c>
      <c r="C1663" s="161" t="s">
        <v>976</v>
      </c>
      <c r="D1663" s="161" t="s">
        <v>1636</v>
      </c>
      <c r="E1663" s="161" t="s">
        <v>873</v>
      </c>
      <c r="F1663" s="162" t="n">
        <v>904835</v>
      </c>
      <c r="G1663" s="164" t="str">
        <f aca="false" ca="false" dt2D="false" dtr="false" t="normal">CONCATENATE(C1663, D1663, E1663)</f>
        <v>0310042004Э010200</v>
      </c>
    </row>
    <row ht="25.5" outlineLevel="0" r="1664">
      <c r="A1664" s="160" t="s">
        <v>874</v>
      </c>
      <c r="B1664" s="161" t="s">
        <v>604</v>
      </c>
      <c r="C1664" s="161" t="s">
        <v>976</v>
      </c>
      <c r="D1664" s="161" t="s">
        <v>1636</v>
      </c>
      <c r="E1664" s="161" t="s">
        <v>875</v>
      </c>
      <c r="F1664" s="162" t="n">
        <v>904835</v>
      </c>
      <c r="G1664" s="164" t="str">
        <f aca="false" ca="false" dt2D="false" dtr="false" t="normal">CONCATENATE(C1664, D1664, E1664)</f>
        <v>0310042004Э010240</v>
      </c>
    </row>
    <row outlineLevel="0" r="1665">
      <c r="A1665" s="160" t="s">
        <v>922</v>
      </c>
      <c r="B1665" s="161" t="s">
        <v>604</v>
      </c>
      <c r="C1665" s="161" t="s">
        <v>976</v>
      </c>
      <c r="D1665" s="161" t="s">
        <v>1636</v>
      </c>
      <c r="E1665" s="161" t="s">
        <v>923</v>
      </c>
      <c r="F1665" s="162" t="n">
        <v>904835</v>
      </c>
      <c r="G1665" s="164" t="str">
        <f aca="false" ca="false" dt2D="false" dtr="false" t="normal">CONCATENATE(C1665, D1665, E1665)</f>
        <v>0310042004Э010247</v>
      </c>
    </row>
    <row outlineLevel="0" r="1666">
      <c r="A1666" s="160" t="s">
        <v>1068</v>
      </c>
      <c r="B1666" s="161" t="s">
        <v>604</v>
      </c>
      <c r="C1666" s="161" t="s">
        <v>1069</v>
      </c>
      <c r="D1666" s="161" t="s">
        <v>851</v>
      </c>
      <c r="E1666" s="161" t="s">
        <v>851</v>
      </c>
      <c r="F1666" s="162" t="n">
        <v>3254556.63</v>
      </c>
      <c r="G1666" s="164" t="str">
        <f aca="false" ca="false" dt2D="false" dtr="false" t="normal">CONCATENATE(C1666, D1666, E1666)</f>
        <v>0500</v>
      </c>
    </row>
    <row outlineLevel="0" r="1667">
      <c r="A1667" s="160" t="s">
        <v>1070</v>
      </c>
      <c r="B1667" s="161" t="s">
        <v>604</v>
      </c>
      <c r="C1667" s="161" t="s">
        <v>1071</v>
      </c>
      <c r="D1667" s="161" t="s">
        <v>851</v>
      </c>
      <c r="E1667" s="161" t="s">
        <v>851</v>
      </c>
      <c r="F1667" s="162" t="n">
        <v>3254556.63</v>
      </c>
      <c r="G1667" s="164" t="str">
        <f aca="false" ca="false" dt2D="false" dtr="false" t="normal">CONCATENATE(C1667, D1667, E1667)</f>
        <v>0502</v>
      </c>
    </row>
    <row ht="38.25" outlineLevel="0" r="1668">
      <c r="A1668" s="160" t="s">
        <v>1072</v>
      </c>
      <c r="B1668" s="161" t="s">
        <v>604</v>
      </c>
      <c r="C1668" s="161" t="s">
        <v>1071</v>
      </c>
      <c r="D1668" s="161" t="s">
        <v>1073</v>
      </c>
      <c r="E1668" s="161" t="s">
        <v>851</v>
      </c>
      <c r="F1668" s="162" t="n">
        <v>3254556.63</v>
      </c>
      <c r="G1668" s="164" t="str">
        <f aca="false" ca="false" dt2D="false" dtr="false" t="normal">CONCATENATE(C1668, D1668, E1668)</f>
        <v>05020300000000</v>
      </c>
    </row>
    <row ht="38.25" outlineLevel="0" r="1669">
      <c r="A1669" s="160" t="s">
        <v>1074</v>
      </c>
      <c r="B1669" s="161" t="s">
        <v>604</v>
      </c>
      <c r="C1669" s="161" t="s">
        <v>1071</v>
      </c>
      <c r="D1669" s="161" t="s">
        <v>1075</v>
      </c>
      <c r="E1669" s="161" t="s">
        <v>851</v>
      </c>
      <c r="F1669" s="162" t="n">
        <v>3254556.63</v>
      </c>
      <c r="G1669" s="164" t="str">
        <f aca="false" ca="false" dt2D="false" dtr="false" t="normal">CONCATENATE(C1669, D1669, E1669)</f>
        <v>05020320000000</v>
      </c>
    </row>
    <row ht="153" outlineLevel="0" r="1670">
      <c r="A1670" s="160" t="s">
        <v>1637</v>
      </c>
      <c r="B1670" s="161" t="s">
        <v>604</v>
      </c>
      <c r="C1670" s="161" t="s">
        <v>1071</v>
      </c>
      <c r="D1670" s="161" t="s">
        <v>1638</v>
      </c>
      <c r="E1670" s="161" t="s">
        <v>851</v>
      </c>
      <c r="F1670" s="162" t="n">
        <v>163442.65</v>
      </c>
      <c r="G1670" s="164" t="str">
        <f aca="false" ca="false" dt2D="false" dtr="false" t="normal">CONCATENATE(C1670, D1670, E1670)</f>
        <v>05020320027241</v>
      </c>
    </row>
    <row ht="51" outlineLevel="0" r="1671">
      <c r="A1671" s="160" t="s">
        <v>862</v>
      </c>
      <c r="B1671" s="161" t="s">
        <v>604</v>
      </c>
      <c r="C1671" s="161" t="s">
        <v>1071</v>
      </c>
      <c r="D1671" s="161" t="s">
        <v>1638</v>
      </c>
      <c r="E1671" s="161" t="s">
        <v>505</v>
      </c>
      <c r="F1671" s="162" t="n">
        <v>163442.65</v>
      </c>
      <c r="G1671" s="164" t="str">
        <f aca="false" ca="false" dt2D="false" dtr="false" t="normal">CONCATENATE(C1671, D1671, E1671)</f>
        <v>05020320027241100</v>
      </c>
    </row>
    <row outlineLevel="0" r="1672">
      <c r="A1672" s="160" t="s">
        <v>981</v>
      </c>
      <c r="B1672" s="161" t="s">
        <v>604</v>
      </c>
      <c r="C1672" s="161" t="s">
        <v>1071</v>
      </c>
      <c r="D1672" s="161" t="s">
        <v>1638</v>
      </c>
      <c r="E1672" s="161" t="s">
        <v>483</v>
      </c>
      <c r="F1672" s="162" t="n">
        <v>163442.65</v>
      </c>
      <c r="G1672" s="164" t="str">
        <f aca="false" ca="false" dt2D="false" dtr="false" t="normal">CONCATENATE(C1672, D1672, E1672)</f>
        <v>05020320027241110</v>
      </c>
    </row>
    <row outlineLevel="0" r="1673">
      <c r="A1673" s="160" t="s">
        <v>982</v>
      </c>
      <c r="B1673" s="161" t="s">
        <v>604</v>
      </c>
      <c r="C1673" s="161" t="s">
        <v>1071</v>
      </c>
      <c r="D1673" s="161" t="s">
        <v>1638</v>
      </c>
      <c r="E1673" s="161" t="s">
        <v>983</v>
      </c>
      <c r="F1673" s="162" t="n">
        <v>125532</v>
      </c>
      <c r="G1673" s="164" t="str">
        <f aca="false" ca="false" dt2D="false" dtr="false" t="normal">CONCATENATE(C1673, D1673, E1673)</f>
        <v>05020320027241111</v>
      </c>
    </row>
    <row ht="38.25" outlineLevel="0" r="1674">
      <c r="A1674" s="160" t="s">
        <v>984</v>
      </c>
      <c r="B1674" s="161" t="s">
        <v>604</v>
      </c>
      <c r="C1674" s="161" t="s">
        <v>1071</v>
      </c>
      <c r="D1674" s="161" t="s">
        <v>1638</v>
      </c>
      <c r="E1674" s="161" t="s">
        <v>985</v>
      </c>
      <c r="F1674" s="162" t="n">
        <v>37910.65</v>
      </c>
      <c r="G1674" s="164" t="str">
        <f aca="false" ca="false" dt2D="false" dtr="false" t="normal">CONCATENATE(C1674, D1674, E1674)</f>
        <v>05020320027241119</v>
      </c>
    </row>
    <row ht="102" outlineLevel="0" r="1675">
      <c r="A1675" s="160" t="s">
        <v>1639</v>
      </c>
      <c r="B1675" s="161" t="s">
        <v>604</v>
      </c>
      <c r="C1675" s="161" t="s">
        <v>1071</v>
      </c>
      <c r="D1675" s="161" t="s">
        <v>1640</v>
      </c>
      <c r="E1675" s="161" t="s">
        <v>851</v>
      </c>
      <c r="F1675" s="162" t="n">
        <v>2909357.61</v>
      </c>
      <c r="G1675" s="164" t="str">
        <f aca="false" ca="false" dt2D="false" dtr="false" t="normal">CONCATENATE(C1675, D1675, E1675)</f>
        <v>05020320080090</v>
      </c>
    </row>
    <row ht="51" outlineLevel="0" r="1676">
      <c r="A1676" s="160" t="s">
        <v>862</v>
      </c>
      <c r="B1676" s="161" t="s">
        <v>604</v>
      </c>
      <c r="C1676" s="161" t="s">
        <v>1071</v>
      </c>
      <c r="D1676" s="161" t="s">
        <v>1640</v>
      </c>
      <c r="E1676" s="161" t="s">
        <v>505</v>
      </c>
      <c r="F1676" s="162" t="n">
        <v>1474237.37</v>
      </c>
      <c r="G1676" s="164" t="str">
        <f aca="false" ca="false" dt2D="false" dtr="false" t="normal">CONCATENATE(C1676, D1676, E1676)</f>
        <v>05020320080090100</v>
      </c>
    </row>
    <row outlineLevel="0" r="1677">
      <c r="A1677" s="160" t="s">
        <v>981</v>
      </c>
      <c r="B1677" s="161" t="s">
        <v>604</v>
      </c>
      <c r="C1677" s="161" t="s">
        <v>1071</v>
      </c>
      <c r="D1677" s="161" t="s">
        <v>1640</v>
      </c>
      <c r="E1677" s="161" t="s">
        <v>483</v>
      </c>
      <c r="F1677" s="162" t="n">
        <v>1474237.37</v>
      </c>
      <c r="G1677" s="164" t="str">
        <f aca="false" ca="false" dt2D="false" dtr="false" t="normal">CONCATENATE(C1677, D1677, E1677)</f>
        <v>05020320080090110</v>
      </c>
    </row>
    <row outlineLevel="0" r="1678">
      <c r="A1678" s="160" t="s">
        <v>982</v>
      </c>
      <c r="B1678" s="161" t="s">
        <v>604</v>
      </c>
      <c r="C1678" s="161" t="s">
        <v>1071</v>
      </c>
      <c r="D1678" s="161" t="s">
        <v>1640</v>
      </c>
      <c r="E1678" s="161" t="s">
        <v>983</v>
      </c>
      <c r="F1678" s="162" t="n">
        <v>1132666.31</v>
      </c>
      <c r="G1678" s="164" t="str">
        <f aca="false" ca="false" dt2D="false" dtr="false" t="normal">CONCATENATE(C1678, D1678, E1678)</f>
        <v>05020320080090111</v>
      </c>
    </row>
    <row ht="38.25" outlineLevel="0" r="1679">
      <c r="A1679" s="160" t="s">
        <v>984</v>
      </c>
      <c r="B1679" s="161" t="s">
        <v>604</v>
      </c>
      <c r="C1679" s="161" t="s">
        <v>1071</v>
      </c>
      <c r="D1679" s="161" t="s">
        <v>1640</v>
      </c>
      <c r="E1679" s="161" t="s">
        <v>985</v>
      </c>
      <c r="F1679" s="162" t="n">
        <v>341571.06</v>
      </c>
      <c r="G1679" s="164" t="str">
        <f aca="false" ca="false" dt2D="false" dtr="false" t="normal">CONCATENATE(C1679, D1679, E1679)</f>
        <v>05020320080090119</v>
      </c>
    </row>
    <row ht="25.5" outlineLevel="0" r="1680">
      <c r="A1680" s="160" t="s">
        <v>872</v>
      </c>
      <c r="B1680" s="161" t="s">
        <v>604</v>
      </c>
      <c r="C1680" s="161" t="s">
        <v>1071</v>
      </c>
      <c r="D1680" s="161" t="s">
        <v>1640</v>
      </c>
      <c r="E1680" s="161" t="s">
        <v>873</v>
      </c>
      <c r="F1680" s="162" t="n">
        <v>1435120.24</v>
      </c>
      <c r="G1680" s="164" t="str">
        <f aca="false" ca="false" dt2D="false" dtr="false" t="normal">CONCATENATE(C1680, D1680, E1680)</f>
        <v>05020320080090200</v>
      </c>
    </row>
    <row ht="25.5" outlineLevel="0" r="1681">
      <c r="A1681" s="160" t="s">
        <v>874</v>
      </c>
      <c r="B1681" s="161" t="s">
        <v>604</v>
      </c>
      <c r="C1681" s="161" t="s">
        <v>1071</v>
      </c>
      <c r="D1681" s="161" t="s">
        <v>1640</v>
      </c>
      <c r="E1681" s="161" t="s">
        <v>875</v>
      </c>
      <c r="F1681" s="162" t="n">
        <v>1435120.24</v>
      </c>
      <c r="G1681" s="164" t="str">
        <f aca="false" ca="false" dt2D="false" dtr="false" t="normal">CONCATENATE(C1681, D1681, E1681)</f>
        <v>05020320080090240</v>
      </c>
    </row>
    <row outlineLevel="0" r="1682">
      <c r="A1682" s="160" t="s">
        <v>876</v>
      </c>
      <c r="B1682" s="161" t="s">
        <v>604</v>
      </c>
      <c r="C1682" s="161" t="s">
        <v>1071</v>
      </c>
      <c r="D1682" s="161" t="s">
        <v>1640</v>
      </c>
      <c r="E1682" s="161" t="s">
        <v>877</v>
      </c>
      <c r="F1682" s="162" t="n">
        <v>1435120.24</v>
      </c>
      <c r="G1682" s="164" t="str">
        <f aca="false" ca="false" dt2D="false" dtr="false" t="normal">CONCATENATE(C1682, D1682, E1682)</f>
        <v>05020320080090244</v>
      </c>
    </row>
    <row ht="140.25" outlineLevel="0" r="1683">
      <c r="A1683" s="160" t="s">
        <v>1641</v>
      </c>
      <c r="B1683" s="161" t="s">
        <v>604</v>
      </c>
      <c r="C1683" s="161" t="s">
        <v>1071</v>
      </c>
      <c r="D1683" s="161" t="s">
        <v>1642</v>
      </c>
      <c r="E1683" s="161" t="s">
        <v>851</v>
      </c>
      <c r="F1683" s="162" t="n">
        <v>181756.37</v>
      </c>
      <c r="G1683" s="164" t="str">
        <f aca="false" ca="false" dt2D="false" dtr="false" t="normal">CONCATENATE(C1683, D1683, E1683)</f>
        <v>05020320081090</v>
      </c>
    </row>
    <row ht="51" outlineLevel="0" r="1684">
      <c r="A1684" s="160" t="s">
        <v>862</v>
      </c>
      <c r="B1684" s="161" t="s">
        <v>604</v>
      </c>
      <c r="C1684" s="161" t="s">
        <v>1071</v>
      </c>
      <c r="D1684" s="161" t="s">
        <v>1642</v>
      </c>
      <c r="E1684" s="161" t="s">
        <v>505</v>
      </c>
      <c r="F1684" s="162" t="n">
        <v>181756.37</v>
      </c>
      <c r="G1684" s="164" t="str">
        <f aca="false" ca="false" dt2D="false" dtr="false" t="normal">CONCATENATE(C1684, D1684, E1684)</f>
        <v>05020320081090100</v>
      </c>
    </row>
    <row outlineLevel="0" r="1685">
      <c r="A1685" s="160" t="s">
        <v>981</v>
      </c>
      <c r="B1685" s="161" t="s">
        <v>604</v>
      </c>
      <c r="C1685" s="161" t="s">
        <v>1071</v>
      </c>
      <c r="D1685" s="161" t="s">
        <v>1642</v>
      </c>
      <c r="E1685" s="161" t="s">
        <v>483</v>
      </c>
      <c r="F1685" s="162" t="n">
        <v>181756.37</v>
      </c>
      <c r="G1685" s="164" t="str">
        <f aca="false" ca="false" dt2D="false" dtr="false" t="normal">CONCATENATE(C1685, D1685, E1685)</f>
        <v>05020320081090110</v>
      </c>
    </row>
    <row outlineLevel="0" r="1686">
      <c r="A1686" s="160" t="s">
        <v>982</v>
      </c>
      <c r="B1686" s="161" t="s">
        <v>604</v>
      </c>
      <c r="C1686" s="161" t="s">
        <v>1071</v>
      </c>
      <c r="D1686" s="161" t="s">
        <v>1642</v>
      </c>
      <c r="E1686" s="161" t="s">
        <v>983</v>
      </c>
      <c r="F1686" s="162" t="n">
        <v>139597.82</v>
      </c>
      <c r="G1686" s="164" t="str">
        <f aca="false" ca="false" dt2D="false" dtr="false" t="normal">CONCATENATE(C1686, D1686, E1686)</f>
        <v>05020320081090111</v>
      </c>
    </row>
    <row ht="38.25" outlineLevel="0" r="1687">
      <c r="A1687" s="160" t="s">
        <v>984</v>
      </c>
      <c r="B1687" s="161" t="s">
        <v>604</v>
      </c>
      <c r="C1687" s="161" t="s">
        <v>1071</v>
      </c>
      <c r="D1687" s="161" t="s">
        <v>1642</v>
      </c>
      <c r="E1687" s="161" t="s">
        <v>985</v>
      </c>
      <c r="F1687" s="162" t="n">
        <v>42158.55</v>
      </c>
      <c r="G1687" s="164" t="str">
        <f aca="false" ca="false" dt2D="false" dtr="false" t="normal">CONCATENATE(C1687, D1687, E1687)</f>
        <v>05020320081090119</v>
      </c>
    </row>
    <row ht="25.5" outlineLevel="0" r="1688">
      <c r="A1688" s="160" t="s">
        <v>173</v>
      </c>
      <c r="B1688" s="161" t="s">
        <v>176</v>
      </c>
      <c r="C1688" s="161" t="s">
        <v>851</v>
      </c>
      <c r="D1688" s="161" t="s">
        <v>851</v>
      </c>
      <c r="E1688" s="161" t="s">
        <v>851</v>
      </c>
      <c r="F1688" s="162" t="n">
        <v>211593644.49</v>
      </c>
      <c r="G1688" s="164" t="str">
        <f aca="false" ca="false" dt2D="false" dtr="false" t="normal">CONCATENATE(C1688, D1688, E1688)</f>
        <v/>
      </c>
    </row>
    <row outlineLevel="0" r="1689">
      <c r="A1689" s="160" t="s">
        <v>852</v>
      </c>
      <c r="B1689" s="161" t="s">
        <v>176</v>
      </c>
      <c r="C1689" s="161" t="s">
        <v>853</v>
      </c>
      <c r="D1689" s="161" t="s">
        <v>851</v>
      </c>
      <c r="E1689" s="161" t="s">
        <v>851</v>
      </c>
      <c r="F1689" s="162" t="n">
        <v>24697161.19</v>
      </c>
      <c r="G1689" s="164" t="str">
        <f aca="false" ca="false" dt2D="false" dtr="false" t="normal">CONCATENATE(C1689, D1689, E1689)</f>
        <v>0100</v>
      </c>
    </row>
    <row ht="38.25" outlineLevel="0" r="1690">
      <c r="A1690" s="160" t="s">
        <v>889</v>
      </c>
      <c r="B1690" s="161" t="s">
        <v>176</v>
      </c>
      <c r="C1690" s="161" t="s">
        <v>890</v>
      </c>
      <c r="D1690" s="161" t="s">
        <v>851</v>
      </c>
      <c r="E1690" s="161" t="s">
        <v>851</v>
      </c>
      <c r="F1690" s="162" t="n">
        <v>21374463</v>
      </c>
      <c r="G1690" s="164" t="str">
        <f aca="false" ca="false" dt2D="false" dtr="false" t="normal">CONCATENATE(C1690, D1690, E1690)</f>
        <v>0106</v>
      </c>
    </row>
    <row ht="25.5" outlineLevel="0" r="1691">
      <c r="A1691" s="160" t="s">
        <v>1643</v>
      </c>
      <c r="B1691" s="161" t="s">
        <v>176</v>
      </c>
      <c r="C1691" s="161" t="s">
        <v>890</v>
      </c>
      <c r="D1691" s="161" t="s">
        <v>1644</v>
      </c>
      <c r="E1691" s="161" t="s">
        <v>851</v>
      </c>
      <c r="F1691" s="162" t="n">
        <v>21374463</v>
      </c>
      <c r="G1691" s="164" t="str">
        <f aca="false" ca="false" dt2D="false" dtr="false" t="normal">CONCATENATE(C1691, D1691, E1691)</f>
        <v>01061100000000</v>
      </c>
    </row>
    <row ht="25.5" outlineLevel="0" r="1692">
      <c r="A1692" s="160" t="s">
        <v>1645</v>
      </c>
      <c r="B1692" s="161" t="s">
        <v>176</v>
      </c>
      <c r="C1692" s="161" t="s">
        <v>890</v>
      </c>
      <c r="D1692" s="161" t="s">
        <v>1646</v>
      </c>
      <c r="E1692" s="161" t="s">
        <v>851</v>
      </c>
      <c r="F1692" s="162" t="n">
        <v>21374463</v>
      </c>
      <c r="G1692" s="164" t="str">
        <f aca="false" ca="false" dt2D="false" dtr="false" t="normal">CONCATENATE(C1692, D1692, E1692)</f>
        <v>01061120000000</v>
      </c>
    </row>
    <row ht="76.5" outlineLevel="0" r="1693">
      <c r="A1693" s="160" t="s">
        <v>1647</v>
      </c>
      <c r="B1693" s="161" t="s">
        <v>176</v>
      </c>
      <c r="C1693" s="161" t="s">
        <v>890</v>
      </c>
      <c r="D1693" s="161" t="s">
        <v>1648</v>
      </c>
      <c r="E1693" s="161" t="s">
        <v>851</v>
      </c>
      <c r="F1693" s="162" t="n">
        <v>113970</v>
      </c>
      <c r="G1693" s="164" t="str">
        <f aca="false" ca="false" dt2D="false" dtr="false" t="normal">CONCATENATE(C1693, D1693, E1693)</f>
        <v>01061120010340</v>
      </c>
    </row>
    <row ht="51" outlineLevel="0" r="1694">
      <c r="A1694" s="160" t="s">
        <v>862</v>
      </c>
      <c r="B1694" s="161" t="s">
        <v>176</v>
      </c>
      <c r="C1694" s="161" t="s">
        <v>890</v>
      </c>
      <c r="D1694" s="161" t="s">
        <v>1648</v>
      </c>
      <c r="E1694" s="161" t="s">
        <v>505</v>
      </c>
      <c r="F1694" s="162" t="n">
        <v>113970</v>
      </c>
      <c r="G1694" s="164" t="str">
        <f aca="false" ca="false" dt2D="false" dtr="false" t="normal">CONCATENATE(C1694, D1694, E1694)</f>
        <v>01061120010340100</v>
      </c>
    </row>
    <row ht="25.5" outlineLevel="0" r="1695">
      <c r="A1695" s="160" t="s">
        <v>863</v>
      </c>
      <c r="B1695" s="161" t="s">
        <v>176</v>
      </c>
      <c r="C1695" s="161" t="s">
        <v>890</v>
      </c>
      <c r="D1695" s="161" t="s">
        <v>1648</v>
      </c>
      <c r="E1695" s="161" t="s">
        <v>559</v>
      </c>
      <c r="F1695" s="162" t="n">
        <v>113970</v>
      </c>
      <c r="G1695" s="164" t="str">
        <f aca="false" ca="false" dt2D="false" dtr="false" t="normal">CONCATENATE(C1695, D1695, E1695)</f>
        <v>01061120010340120</v>
      </c>
    </row>
    <row ht="25.5" outlineLevel="0" r="1696">
      <c r="A1696" s="160" t="s">
        <v>864</v>
      </c>
      <c r="B1696" s="161" t="s">
        <v>176</v>
      </c>
      <c r="C1696" s="161" t="s">
        <v>890</v>
      </c>
      <c r="D1696" s="161" t="s">
        <v>1648</v>
      </c>
      <c r="E1696" s="161" t="s">
        <v>865</v>
      </c>
      <c r="F1696" s="162" t="n">
        <v>87535</v>
      </c>
      <c r="G1696" s="164" t="str">
        <f aca="false" ca="false" dt2D="false" dtr="false" t="normal">CONCATENATE(C1696, D1696, E1696)</f>
        <v>01061120010340121</v>
      </c>
    </row>
    <row ht="38.25" outlineLevel="0" r="1697">
      <c r="A1697" s="160" t="s">
        <v>866</v>
      </c>
      <c r="B1697" s="161" t="s">
        <v>176</v>
      </c>
      <c r="C1697" s="161" t="s">
        <v>890</v>
      </c>
      <c r="D1697" s="161" t="s">
        <v>1648</v>
      </c>
      <c r="E1697" s="161" t="s">
        <v>867</v>
      </c>
      <c r="F1697" s="162" t="n">
        <v>26435</v>
      </c>
      <c r="G1697" s="164" t="str">
        <f aca="false" ca="false" dt2D="false" dtr="false" t="normal">CONCATENATE(C1697, D1697, E1697)</f>
        <v>01061120010340129</v>
      </c>
    </row>
    <row ht="114.75" outlineLevel="0" r="1698">
      <c r="A1698" s="160" t="s">
        <v>1649</v>
      </c>
      <c r="B1698" s="161" t="s">
        <v>176</v>
      </c>
      <c r="C1698" s="161" t="s">
        <v>890</v>
      </c>
      <c r="D1698" s="161" t="s">
        <v>1650</v>
      </c>
      <c r="E1698" s="161" t="s">
        <v>851</v>
      </c>
      <c r="F1698" s="162" t="n">
        <v>115770</v>
      </c>
      <c r="G1698" s="164" t="str">
        <f aca="false" ca="false" dt2D="false" dtr="false" t="normal">CONCATENATE(C1698, D1698, E1698)</f>
        <v>01061120027241</v>
      </c>
    </row>
    <row ht="51" outlineLevel="0" r="1699">
      <c r="A1699" s="160" t="s">
        <v>862</v>
      </c>
      <c r="B1699" s="161" t="s">
        <v>176</v>
      </c>
      <c r="C1699" s="161" t="s">
        <v>890</v>
      </c>
      <c r="D1699" s="161" t="s">
        <v>1650</v>
      </c>
      <c r="E1699" s="161" t="s">
        <v>505</v>
      </c>
      <c r="F1699" s="162" t="n">
        <v>115770</v>
      </c>
      <c r="G1699" s="164" t="str">
        <f aca="false" ca="false" dt2D="false" dtr="false" t="normal">CONCATENATE(C1699, D1699, E1699)</f>
        <v>01061120027241100</v>
      </c>
    </row>
    <row ht="25.5" outlineLevel="0" r="1700">
      <c r="A1700" s="160" t="s">
        <v>863</v>
      </c>
      <c r="B1700" s="161" t="s">
        <v>176</v>
      </c>
      <c r="C1700" s="161" t="s">
        <v>890</v>
      </c>
      <c r="D1700" s="161" t="s">
        <v>1650</v>
      </c>
      <c r="E1700" s="161" t="s">
        <v>559</v>
      </c>
      <c r="F1700" s="162" t="n">
        <v>115770</v>
      </c>
      <c r="G1700" s="164" t="str">
        <f aca="false" ca="false" dt2D="false" dtr="false" t="normal">CONCATENATE(C1700, D1700, E1700)</f>
        <v>01061120027241120</v>
      </c>
    </row>
    <row ht="25.5" outlineLevel="0" r="1701">
      <c r="A1701" s="160" t="s">
        <v>864</v>
      </c>
      <c r="B1701" s="161" t="s">
        <v>176</v>
      </c>
      <c r="C1701" s="161" t="s">
        <v>890</v>
      </c>
      <c r="D1701" s="161" t="s">
        <v>1650</v>
      </c>
      <c r="E1701" s="161" t="s">
        <v>865</v>
      </c>
      <c r="F1701" s="162" t="n">
        <v>88917</v>
      </c>
      <c r="G1701" s="164" t="str">
        <f aca="false" ca="false" dt2D="false" dtr="false" t="normal">CONCATENATE(C1701, D1701, E1701)</f>
        <v>01061120027241121</v>
      </c>
    </row>
    <row ht="38.25" outlineLevel="0" r="1702">
      <c r="A1702" s="160" t="s">
        <v>866</v>
      </c>
      <c r="B1702" s="161" t="s">
        <v>176</v>
      </c>
      <c r="C1702" s="161" t="s">
        <v>890</v>
      </c>
      <c r="D1702" s="161" t="s">
        <v>1650</v>
      </c>
      <c r="E1702" s="161" t="s">
        <v>867</v>
      </c>
      <c r="F1702" s="162" t="n">
        <v>26853</v>
      </c>
      <c r="G1702" s="164" t="str">
        <f aca="false" ca="false" dt2D="false" dtr="false" t="normal">CONCATENATE(C1702, D1702, E1702)</f>
        <v>01061120027241129</v>
      </c>
    </row>
    <row ht="76.5" outlineLevel="0" r="1703">
      <c r="A1703" s="160" t="s">
        <v>1651</v>
      </c>
      <c r="B1703" s="161" t="s">
        <v>176</v>
      </c>
      <c r="C1703" s="161" t="s">
        <v>890</v>
      </c>
      <c r="D1703" s="161" t="s">
        <v>1652</v>
      </c>
      <c r="E1703" s="161" t="s">
        <v>851</v>
      </c>
      <c r="F1703" s="162" t="n">
        <v>748621</v>
      </c>
      <c r="G1703" s="164" t="str">
        <f aca="false" ca="false" dt2D="false" dtr="false" t="normal">CONCATENATE(C1703, D1703, E1703)</f>
        <v>01061120027242</v>
      </c>
    </row>
    <row ht="51" outlineLevel="0" r="1704">
      <c r="A1704" s="160" t="s">
        <v>862</v>
      </c>
      <c r="B1704" s="161" t="s">
        <v>176</v>
      </c>
      <c r="C1704" s="161" t="s">
        <v>890</v>
      </c>
      <c r="D1704" s="161" t="s">
        <v>1652</v>
      </c>
      <c r="E1704" s="161" t="s">
        <v>505</v>
      </c>
      <c r="F1704" s="162" t="n">
        <v>748621</v>
      </c>
      <c r="G1704" s="164" t="str">
        <f aca="false" ca="false" dt2D="false" dtr="false" t="normal">CONCATENATE(C1704, D1704, E1704)</f>
        <v>01061120027242100</v>
      </c>
    </row>
    <row ht="25.5" outlineLevel="0" r="1705">
      <c r="A1705" s="160" t="s">
        <v>863</v>
      </c>
      <c r="B1705" s="161" t="s">
        <v>176</v>
      </c>
      <c r="C1705" s="161" t="s">
        <v>890</v>
      </c>
      <c r="D1705" s="161" t="s">
        <v>1652</v>
      </c>
      <c r="E1705" s="161" t="s">
        <v>559</v>
      </c>
      <c r="F1705" s="162" t="n">
        <v>748621</v>
      </c>
      <c r="G1705" s="164" t="str">
        <f aca="false" ca="false" dt2D="false" dtr="false" t="normal">CONCATENATE(C1705, D1705, E1705)</f>
        <v>01061120027242120</v>
      </c>
    </row>
    <row ht="25.5" outlineLevel="0" r="1706">
      <c r="A1706" s="160" t="s">
        <v>864</v>
      </c>
      <c r="B1706" s="161" t="s">
        <v>176</v>
      </c>
      <c r="C1706" s="161" t="s">
        <v>890</v>
      </c>
      <c r="D1706" s="161" t="s">
        <v>1652</v>
      </c>
      <c r="E1706" s="161" t="s">
        <v>865</v>
      </c>
      <c r="F1706" s="162" t="n">
        <v>574977</v>
      </c>
      <c r="G1706" s="164" t="str">
        <f aca="false" ca="false" dt2D="false" dtr="false" t="normal">CONCATENATE(C1706, D1706, E1706)</f>
        <v>01061120027242121</v>
      </c>
    </row>
    <row ht="38.25" outlineLevel="0" r="1707">
      <c r="A1707" s="160" t="s">
        <v>866</v>
      </c>
      <c r="B1707" s="161" t="s">
        <v>176</v>
      </c>
      <c r="C1707" s="161" t="s">
        <v>890</v>
      </c>
      <c r="D1707" s="161" t="s">
        <v>1652</v>
      </c>
      <c r="E1707" s="161" t="s">
        <v>867</v>
      </c>
      <c r="F1707" s="162" t="n">
        <v>173644</v>
      </c>
      <c r="G1707" s="164" t="str">
        <f aca="false" ca="false" dt2D="false" dtr="false" t="normal">CONCATENATE(C1707, D1707, E1707)</f>
        <v>01061120027242129</v>
      </c>
    </row>
    <row ht="63.75" outlineLevel="0" r="1708">
      <c r="A1708" s="160" t="s">
        <v>1653</v>
      </c>
      <c r="B1708" s="161" t="s">
        <v>176</v>
      </c>
      <c r="C1708" s="161" t="s">
        <v>890</v>
      </c>
      <c r="D1708" s="161" t="s">
        <v>1654</v>
      </c>
      <c r="E1708" s="161" t="s">
        <v>851</v>
      </c>
      <c r="F1708" s="162" t="n">
        <v>15969769.25</v>
      </c>
      <c r="G1708" s="164" t="str">
        <f aca="false" ca="false" dt2D="false" dtr="false" t="normal">CONCATENATE(C1708, D1708, E1708)</f>
        <v>01061120060000</v>
      </c>
    </row>
    <row ht="51" outlineLevel="0" r="1709">
      <c r="A1709" s="160" t="s">
        <v>862</v>
      </c>
      <c r="B1709" s="161" t="s">
        <v>176</v>
      </c>
      <c r="C1709" s="161" t="s">
        <v>890</v>
      </c>
      <c r="D1709" s="161" t="s">
        <v>1654</v>
      </c>
      <c r="E1709" s="161" t="s">
        <v>505</v>
      </c>
      <c r="F1709" s="162" t="n">
        <v>14124968</v>
      </c>
      <c r="G1709" s="164" t="str">
        <f aca="false" ca="false" dt2D="false" dtr="false" t="normal">CONCATENATE(C1709, D1709, E1709)</f>
        <v>01061120060000100</v>
      </c>
    </row>
    <row ht="25.5" outlineLevel="0" r="1710">
      <c r="A1710" s="160" t="s">
        <v>863</v>
      </c>
      <c r="B1710" s="161" t="s">
        <v>176</v>
      </c>
      <c r="C1710" s="161" t="s">
        <v>890</v>
      </c>
      <c r="D1710" s="161" t="s">
        <v>1654</v>
      </c>
      <c r="E1710" s="161" t="s">
        <v>559</v>
      </c>
      <c r="F1710" s="162" t="n">
        <v>14124968</v>
      </c>
      <c r="G1710" s="164" t="str">
        <f aca="false" ca="false" dt2D="false" dtr="false" t="normal">CONCATENATE(C1710, D1710, E1710)</f>
        <v>01061120060000120</v>
      </c>
    </row>
    <row ht="25.5" outlineLevel="0" r="1711">
      <c r="A1711" s="160" t="s">
        <v>864</v>
      </c>
      <c r="B1711" s="161" t="s">
        <v>176</v>
      </c>
      <c r="C1711" s="161" t="s">
        <v>890</v>
      </c>
      <c r="D1711" s="161" t="s">
        <v>1654</v>
      </c>
      <c r="E1711" s="161" t="s">
        <v>865</v>
      </c>
      <c r="F1711" s="162" t="n">
        <v>10798209</v>
      </c>
      <c r="G1711" s="164" t="str">
        <f aca="false" ca="false" dt2D="false" dtr="false" t="normal">CONCATENATE(C1711, D1711, E1711)</f>
        <v>01061120060000121</v>
      </c>
    </row>
    <row ht="38.25" outlineLevel="0" r="1712">
      <c r="A1712" s="160" t="s">
        <v>870</v>
      </c>
      <c r="B1712" s="161" t="s">
        <v>176</v>
      </c>
      <c r="C1712" s="161" t="s">
        <v>890</v>
      </c>
      <c r="D1712" s="161" t="s">
        <v>1654</v>
      </c>
      <c r="E1712" s="161" t="s">
        <v>871</v>
      </c>
      <c r="F1712" s="162" t="n">
        <v>65700</v>
      </c>
      <c r="G1712" s="164" t="str">
        <f aca="false" ca="false" dt2D="false" dtr="false" t="normal">CONCATENATE(C1712, D1712, E1712)</f>
        <v>01061120060000122</v>
      </c>
    </row>
    <row ht="38.25" outlineLevel="0" r="1713">
      <c r="A1713" s="160" t="s">
        <v>866</v>
      </c>
      <c r="B1713" s="161" t="s">
        <v>176</v>
      </c>
      <c r="C1713" s="161" t="s">
        <v>890</v>
      </c>
      <c r="D1713" s="161" t="s">
        <v>1654</v>
      </c>
      <c r="E1713" s="161" t="s">
        <v>867</v>
      </c>
      <c r="F1713" s="162" t="n">
        <v>3261059</v>
      </c>
      <c r="G1713" s="164" t="str">
        <f aca="false" ca="false" dt2D="false" dtr="false" t="normal">CONCATENATE(C1713, D1713, E1713)</f>
        <v>01061120060000129</v>
      </c>
    </row>
    <row ht="25.5" outlineLevel="0" r="1714">
      <c r="A1714" s="160" t="s">
        <v>872</v>
      </c>
      <c r="B1714" s="161" t="s">
        <v>176</v>
      </c>
      <c r="C1714" s="161" t="s">
        <v>890</v>
      </c>
      <c r="D1714" s="161" t="s">
        <v>1654</v>
      </c>
      <c r="E1714" s="161" t="s">
        <v>873</v>
      </c>
      <c r="F1714" s="162" t="n">
        <v>1820294</v>
      </c>
      <c r="G1714" s="164" t="str">
        <f aca="false" ca="false" dt2D="false" dtr="false" t="normal">CONCATENATE(C1714, D1714, E1714)</f>
        <v>01061120060000200</v>
      </c>
    </row>
    <row ht="25.5" outlineLevel="0" r="1715">
      <c r="A1715" s="160" t="s">
        <v>874</v>
      </c>
      <c r="B1715" s="161" t="s">
        <v>176</v>
      </c>
      <c r="C1715" s="161" t="s">
        <v>890</v>
      </c>
      <c r="D1715" s="161" t="s">
        <v>1654</v>
      </c>
      <c r="E1715" s="161" t="s">
        <v>875</v>
      </c>
      <c r="F1715" s="162" t="n">
        <v>1820294</v>
      </c>
      <c r="G1715" s="164" t="str">
        <f aca="false" ca="false" dt2D="false" dtr="false" t="normal">CONCATENATE(C1715, D1715, E1715)</f>
        <v>01061120060000240</v>
      </c>
    </row>
    <row outlineLevel="0" r="1716">
      <c r="A1716" s="160" t="s">
        <v>876</v>
      </c>
      <c r="B1716" s="161" t="s">
        <v>176</v>
      </c>
      <c r="C1716" s="161" t="s">
        <v>890</v>
      </c>
      <c r="D1716" s="161" t="s">
        <v>1654</v>
      </c>
      <c r="E1716" s="161" t="s">
        <v>877</v>
      </c>
      <c r="F1716" s="162" t="n">
        <v>1820294</v>
      </c>
      <c r="G1716" s="164" t="str">
        <f aca="false" ca="false" dt2D="false" dtr="false" t="normal">CONCATENATE(C1716, D1716, E1716)</f>
        <v>01061120060000244</v>
      </c>
    </row>
    <row outlineLevel="0" r="1717">
      <c r="A1717" s="160" t="s">
        <v>910</v>
      </c>
      <c r="B1717" s="161" t="s">
        <v>176</v>
      </c>
      <c r="C1717" s="161" t="s">
        <v>890</v>
      </c>
      <c r="D1717" s="161" t="s">
        <v>1654</v>
      </c>
      <c r="E1717" s="161" t="s">
        <v>911</v>
      </c>
      <c r="F1717" s="162" t="n">
        <v>24507.25</v>
      </c>
      <c r="G1717" s="164" t="str">
        <f aca="false" ca="false" dt2D="false" dtr="false" t="normal">CONCATENATE(C1717, D1717, E1717)</f>
        <v>01061120060000800</v>
      </c>
    </row>
    <row outlineLevel="0" r="1718">
      <c r="A1718" s="160" t="s">
        <v>942</v>
      </c>
      <c r="B1718" s="161" t="s">
        <v>176</v>
      </c>
      <c r="C1718" s="161" t="s">
        <v>890</v>
      </c>
      <c r="D1718" s="161" t="s">
        <v>1654</v>
      </c>
      <c r="E1718" s="161" t="s">
        <v>93</v>
      </c>
      <c r="F1718" s="162" t="n">
        <v>6582.93</v>
      </c>
      <c r="G1718" s="164" t="str">
        <f aca="false" ca="false" dt2D="false" dtr="false" t="normal">CONCATENATE(C1718, D1718, E1718)</f>
        <v>01061120060000830</v>
      </c>
    </row>
    <row ht="25.5" outlineLevel="0" r="1719">
      <c r="A1719" s="160" t="s">
        <v>943</v>
      </c>
      <c r="B1719" s="161" t="s">
        <v>176</v>
      </c>
      <c r="C1719" s="161" t="s">
        <v>890</v>
      </c>
      <c r="D1719" s="161" t="s">
        <v>1654</v>
      </c>
      <c r="E1719" s="161" t="s">
        <v>944</v>
      </c>
      <c r="F1719" s="162" t="n">
        <v>6582.93</v>
      </c>
      <c r="G1719" s="164" t="str">
        <f aca="false" ca="false" dt2D="false" dtr="false" t="normal">CONCATENATE(C1719, D1719, E1719)</f>
        <v>01061120060000831</v>
      </c>
    </row>
    <row outlineLevel="0" r="1720">
      <c r="A1720" s="160" t="s">
        <v>912</v>
      </c>
      <c r="B1720" s="161" t="s">
        <v>176</v>
      </c>
      <c r="C1720" s="161" t="s">
        <v>890</v>
      </c>
      <c r="D1720" s="161" t="s">
        <v>1654</v>
      </c>
      <c r="E1720" s="161" t="s">
        <v>913</v>
      </c>
      <c r="F1720" s="162" t="n">
        <v>17924.32</v>
      </c>
      <c r="G1720" s="164" t="str">
        <f aca="false" ca="false" dt2D="false" dtr="false" t="normal">CONCATENATE(C1720, D1720, E1720)</f>
        <v>01061120060000850</v>
      </c>
    </row>
    <row outlineLevel="0" r="1721">
      <c r="A1721" s="160" t="s">
        <v>914</v>
      </c>
      <c r="B1721" s="161" t="s">
        <v>176</v>
      </c>
      <c r="C1721" s="161" t="s">
        <v>890</v>
      </c>
      <c r="D1721" s="161" t="s">
        <v>1654</v>
      </c>
      <c r="E1721" s="161" t="s">
        <v>915</v>
      </c>
      <c r="F1721" s="162" t="n">
        <v>17924.32</v>
      </c>
      <c r="G1721" s="164" t="str">
        <f aca="false" ca="false" dt2D="false" dtr="false" t="normal">CONCATENATE(C1721, D1721, E1721)</f>
        <v>01061120060000853</v>
      </c>
    </row>
    <row ht="89.25" outlineLevel="0" r="1722">
      <c r="A1722" s="160" t="s">
        <v>1655</v>
      </c>
      <c r="B1722" s="161" t="s">
        <v>176</v>
      </c>
      <c r="C1722" s="161" t="s">
        <v>890</v>
      </c>
      <c r="D1722" s="161" t="s">
        <v>1656</v>
      </c>
      <c r="E1722" s="161" t="s">
        <v>851</v>
      </c>
      <c r="F1722" s="162" t="n">
        <v>874000</v>
      </c>
      <c r="G1722" s="164" t="str">
        <f aca="false" ca="false" dt2D="false" dtr="false" t="normal">CONCATENATE(C1722, D1722, E1722)</f>
        <v>01061120061000</v>
      </c>
    </row>
    <row ht="51" outlineLevel="0" r="1723">
      <c r="A1723" s="160" t="s">
        <v>862</v>
      </c>
      <c r="B1723" s="161" t="s">
        <v>176</v>
      </c>
      <c r="C1723" s="161" t="s">
        <v>890</v>
      </c>
      <c r="D1723" s="161" t="s">
        <v>1656</v>
      </c>
      <c r="E1723" s="161" t="s">
        <v>505</v>
      </c>
      <c r="F1723" s="162" t="n">
        <v>874000</v>
      </c>
      <c r="G1723" s="164" t="str">
        <f aca="false" ca="false" dt2D="false" dtr="false" t="normal">CONCATENATE(C1723, D1723, E1723)</f>
        <v>01061120061000100</v>
      </c>
    </row>
    <row ht="25.5" outlineLevel="0" r="1724">
      <c r="A1724" s="160" t="s">
        <v>863</v>
      </c>
      <c r="B1724" s="161" t="s">
        <v>176</v>
      </c>
      <c r="C1724" s="161" t="s">
        <v>890</v>
      </c>
      <c r="D1724" s="161" t="s">
        <v>1656</v>
      </c>
      <c r="E1724" s="161" t="s">
        <v>559</v>
      </c>
      <c r="F1724" s="162" t="n">
        <v>874000</v>
      </c>
      <c r="G1724" s="164" t="str">
        <f aca="false" ca="false" dt2D="false" dtr="false" t="normal">CONCATENATE(C1724, D1724, E1724)</f>
        <v>01061120061000120</v>
      </c>
    </row>
    <row ht="25.5" outlineLevel="0" r="1725">
      <c r="A1725" s="160" t="s">
        <v>864</v>
      </c>
      <c r="B1725" s="161" t="s">
        <v>176</v>
      </c>
      <c r="C1725" s="161" t="s">
        <v>890</v>
      </c>
      <c r="D1725" s="161" t="s">
        <v>1656</v>
      </c>
      <c r="E1725" s="161" t="s">
        <v>865</v>
      </c>
      <c r="F1725" s="162" t="n">
        <v>670707</v>
      </c>
      <c r="G1725" s="164" t="str">
        <f aca="false" ca="false" dt2D="false" dtr="false" t="normal">CONCATENATE(C1725, D1725, E1725)</f>
        <v>01061120061000121</v>
      </c>
    </row>
    <row ht="38.25" outlineLevel="0" r="1726">
      <c r="A1726" s="160" t="s">
        <v>866</v>
      </c>
      <c r="B1726" s="161" t="s">
        <v>176</v>
      </c>
      <c r="C1726" s="161" t="s">
        <v>890</v>
      </c>
      <c r="D1726" s="161" t="s">
        <v>1656</v>
      </c>
      <c r="E1726" s="161" t="s">
        <v>867</v>
      </c>
      <c r="F1726" s="162" t="n">
        <v>203293</v>
      </c>
      <c r="G1726" s="164" t="str">
        <f aca="false" ca="false" dt2D="false" dtr="false" t="normal">CONCATENATE(C1726, D1726, E1726)</f>
        <v>01061120061000129</v>
      </c>
    </row>
    <row ht="76.5" outlineLevel="0" r="1727">
      <c r="A1727" s="160" t="s">
        <v>1657</v>
      </c>
      <c r="B1727" s="161" t="s">
        <v>176</v>
      </c>
      <c r="C1727" s="161" t="s">
        <v>890</v>
      </c>
      <c r="D1727" s="161" t="s">
        <v>1658</v>
      </c>
      <c r="E1727" s="161" t="s">
        <v>851</v>
      </c>
      <c r="F1727" s="162" t="n">
        <v>249132.75</v>
      </c>
      <c r="G1727" s="164" t="str">
        <f aca="false" ca="false" dt2D="false" dtr="false" t="normal">CONCATENATE(C1727, D1727, E1727)</f>
        <v>01061120067000</v>
      </c>
    </row>
    <row ht="51" outlineLevel="0" r="1728">
      <c r="A1728" s="160" t="s">
        <v>862</v>
      </c>
      <c r="B1728" s="161" t="s">
        <v>176</v>
      </c>
      <c r="C1728" s="161" t="s">
        <v>890</v>
      </c>
      <c r="D1728" s="161" t="s">
        <v>1658</v>
      </c>
      <c r="E1728" s="161" t="s">
        <v>505</v>
      </c>
      <c r="F1728" s="162" t="n">
        <v>249132.75</v>
      </c>
      <c r="G1728" s="164" t="str">
        <f aca="false" ca="false" dt2D="false" dtr="false" t="normal">CONCATENATE(C1728, D1728, E1728)</f>
        <v>01061120067000100</v>
      </c>
    </row>
    <row ht="25.5" outlineLevel="0" r="1729">
      <c r="A1729" s="160" t="s">
        <v>863</v>
      </c>
      <c r="B1729" s="161" t="s">
        <v>176</v>
      </c>
      <c r="C1729" s="161" t="s">
        <v>890</v>
      </c>
      <c r="D1729" s="161" t="s">
        <v>1658</v>
      </c>
      <c r="E1729" s="161" t="s">
        <v>559</v>
      </c>
      <c r="F1729" s="162" t="n">
        <v>249132.75</v>
      </c>
      <c r="G1729" s="164" t="str">
        <f aca="false" ca="false" dt2D="false" dtr="false" t="normal">CONCATENATE(C1729, D1729, E1729)</f>
        <v>01061120067000120</v>
      </c>
    </row>
    <row ht="38.25" outlineLevel="0" r="1730">
      <c r="A1730" s="160" t="s">
        <v>870</v>
      </c>
      <c r="B1730" s="161" t="s">
        <v>176</v>
      </c>
      <c r="C1730" s="161" t="s">
        <v>890</v>
      </c>
      <c r="D1730" s="161" t="s">
        <v>1658</v>
      </c>
      <c r="E1730" s="161" t="s">
        <v>871</v>
      </c>
      <c r="F1730" s="162" t="n">
        <v>249132.75</v>
      </c>
      <c r="G1730" s="164" t="str">
        <f aca="false" ca="false" dt2D="false" dtr="false" t="normal">CONCATENATE(C1730, D1730, E1730)</f>
        <v>01061120067000122</v>
      </c>
    </row>
    <row ht="76.5" outlineLevel="0" r="1731">
      <c r="A1731" s="160" t="s">
        <v>1659</v>
      </c>
      <c r="B1731" s="161" t="s">
        <v>176</v>
      </c>
      <c r="C1731" s="161" t="s">
        <v>890</v>
      </c>
      <c r="D1731" s="161" t="s">
        <v>1660</v>
      </c>
      <c r="E1731" s="161" t="s">
        <v>851</v>
      </c>
      <c r="F1731" s="162" t="n">
        <v>1682095</v>
      </c>
      <c r="G1731" s="164" t="str">
        <f aca="false" ca="false" dt2D="false" dtr="false" t="normal">CONCATENATE(C1731, D1731, E1731)</f>
        <v>0106112006Б000</v>
      </c>
    </row>
    <row ht="51" outlineLevel="0" r="1732">
      <c r="A1732" s="160" t="s">
        <v>862</v>
      </c>
      <c r="B1732" s="161" t="s">
        <v>176</v>
      </c>
      <c r="C1732" s="161" t="s">
        <v>890</v>
      </c>
      <c r="D1732" s="161" t="s">
        <v>1660</v>
      </c>
      <c r="E1732" s="161" t="s">
        <v>505</v>
      </c>
      <c r="F1732" s="162" t="n">
        <v>1682095</v>
      </c>
      <c r="G1732" s="164" t="str">
        <f aca="false" ca="false" dt2D="false" dtr="false" t="normal">CONCATENATE(C1732, D1732, E1732)</f>
        <v>0106112006Б000100</v>
      </c>
    </row>
    <row ht="25.5" outlineLevel="0" r="1733">
      <c r="A1733" s="160" t="s">
        <v>863</v>
      </c>
      <c r="B1733" s="161" t="s">
        <v>176</v>
      </c>
      <c r="C1733" s="161" t="s">
        <v>890</v>
      </c>
      <c r="D1733" s="161" t="s">
        <v>1660</v>
      </c>
      <c r="E1733" s="161" t="s">
        <v>559</v>
      </c>
      <c r="F1733" s="162" t="n">
        <v>1682095</v>
      </c>
      <c r="G1733" s="164" t="str">
        <f aca="false" ca="false" dt2D="false" dtr="false" t="normal">CONCATENATE(C1733, D1733, E1733)</f>
        <v>0106112006Б000120</v>
      </c>
    </row>
    <row ht="25.5" outlineLevel="0" r="1734">
      <c r="A1734" s="160" t="s">
        <v>864</v>
      </c>
      <c r="B1734" s="161" t="s">
        <v>176</v>
      </c>
      <c r="C1734" s="161" t="s">
        <v>890</v>
      </c>
      <c r="D1734" s="161" t="s">
        <v>1660</v>
      </c>
      <c r="E1734" s="161" t="s">
        <v>865</v>
      </c>
      <c r="F1734" s="162" t="n">
        <v>1291932</v>
      </c>
      <c r="G1734" s="164" t="str">
        <f aca="false" ca="false" dt2D="false" dtr="false" t="normal">CONCATENATE(C1734, D1734, E1734)</f>
        <v>0106112006Б000121</v>
      </c>
    </row>
    <row ht="38.25" outlineLevel="0" r="1735">
      <c r="A1735" s="160" t="s">
        <v>866</v>
      </c>
      <c r="B1735" s="161" t="s">
        <v>176</v>
      </c>
      <c r="C1735" s="161" t="s">
        <v>890</v>
      </c>
      <c r="D1735" s="161" t="s">
        <v>1660</v>
      </c>
      <c r="E1735" s="161" t="s">
        <v>867</v>
      </c>
      <c r="F1735" s="162" t="n">
        <v>390163</v>
      </c>
      <c r="G1735" s="164" t="str">
        <f aca="false" ca="false" dt2D="false" dtr="false" t="normal">CONCATENATE(C1735, D1735, E1735)</f>
        <v>0106112006Б000129</v>
      </c>
    </row>
    <row ht="51" outlineLevel="0" r="1736">
      <c r="A1736" s="160" t="s">
        <v>1661</v>
      </c>
      <c r="B1736" s="161" t="s">
        <v>176</v>
      </c>
      <c r="C1736" s="161" t="s">
        <v>890</v>
      </c>
      <c r="D1736" s="161" t="s">
        <v>1662</v>
      </c>
      <c r="E1736" s="161" t="s">
        <v>851</v>
      </c>
      <c r="F1736" s="162" t="n">
        <v>657685</v>
      </c>
      <c r="G1736" s="164" t="str">
        <f aca="false" ca="false" dt2D="false" dtr="false" t="normal">CONCATENATE(C1736, D1736, E1736)</f>
        <v>0106112006Г000</v>
      </c>
    </row>
    <row ht="25.5" outlineLevel="0" r="1737">
      <c r="A1737" s="160" t="s">
        <v>872</v>
      </c>
      <c r="B1737" s="161" t="s">
        <v>176</v>
      </c>
      <c r="C1737" s="161" t="s">
        <v>890</v>
      </c>
      <c r="D1737" s="161" t="s">
        <v>1662</v>
      </c>
      <c r="E1737" s="161" t="s">
        <v>873</v>
      </c>
      <c r="F1737" s="162" t="n">
        <v>657685</v>
      </c>
      <c r="G1737" s="164" t="str">
        <f aca="false" ca="false" dt2D="false" dtr="false" t="normal">CONCATENATE(C1737, D1737, E1737)</f>
        <v>0106112006Г000200</v>
      </c>
    </row>
    <row ht="25.5" outlineLevel="0" r="1738">
      <c r="A1738" s="160" t="s">
        <v>874</v>
      </c>
      <c r="B1738" s="161" t="s">
        <v>176</v>
      </c>
      <c r="C1738" s="161" t="s">
        <v>890</v>
      </c>
      <c r="D1738" s="161" t="s">
        <v>1662</v>
      </c>
      <c r="E1738" s="161" t="s">
        <v>875</v>
      </c>
      <c r="F1738" s="162" t="n">
        <v>657685</v>
      </c>
      <c r="G1738" s="164" t="str">
        <f aca="false" ca="false" dt2D="false" dtr="false" t="normal">CONCATENATE(C1738, D1738, E1738)</f>
        <v>0106112006Г000240</v>
      </c>
    </row>
    <row outlineLevel="0" r="1739">
      <c r="A1739" s="160" t="s">
        <v>876</v>
      </c>
      <c r="B1739" s="161" t="s">
        <v>176</v>
      </c>
      <c r="C1739" s="161" t="s">
        <v>890</v>
      </c>
      <c r="D1739" s="161" t="s">
        <v>1662</v>
      </c>
      <c r="E1739" s="161" t="s">
        <v>877</v>
      </c>
      <c r="F1739" s="162" t="n">
        <v>13710</v>
      </c>
      <c r="G1739" s="164" t="str">
        <f aca="false" ca="false" dt2D="false" dtr="false" t="normal">CONCATENATE(C1739, D1739, E1739)</f>
        <v>0106112006Г000244</v>
      </c>
    </row>
    <row outlineLevel="0" r="1740">
      <c r="A1740" s="160" t="s">
        <v>922</v>
      </c>
      <c r="B1740" s="161" t="s">
        <v>176</v>
      </c>
      <c r="C1740" s="161" t="s">
        <v>890</v>
      </c>
      <c r="D1740" s="161" t="s">
        <v>1662</v>
      </c>
      <c r="E1740" s="161" t="s">
        <v>923</v>
      </c>
      <c r="F1740" s="162" t="n">
        <v>643975</v>
      </c>
      <c r="G1740" s="164" t="str">
        <f aca="false" ca="false" dt2D="false" dtr="false" t="normal">CONCATENATE(C1740, D1740, E1740)</f>
        <v>0106112006Г000247</v>
      </c>
    </row>
    <row ht="63.75" outlineLevel="0" r="1741">
      <c r="A1741" s="160" t="s">
        <v>1663</v>
      </c>
      <c r="B1741" s="161" t="s">
        <v>176</v>
      </c>
      <c r="C1741" s="161" t="s">
        <v>890</v>
      </c>
      <c r="D1741" s="161" t="s">
        <v>1664</v>
      </c>
      <c r="E1741" s="161" t="s">
        <v>851</v>
      </c>
      <c r="F1741" s="162" t="n">
        <v>5525</v>
      </c>
      <c r="G1741" s="164" t="str">
        <f aca="false" ca="false" dt2D="false" dtr="false" t="normal">CONCATENATE(C1741, D1741, E1741)</f>
        <v>0106112006М000</v>
      </c>
    </row>
    <row ht="25.5" outlineLevel="0" r="1742">
      <c r="A1742" s="160" t="s">
        <v>872</v>
      </c>
      <c r="B1742" s="161" t="s">
        <v>176</v>
      </c>
      <c r="C1742" s="161" t="s">
        <v>890</v>
      </c>
      <c r="D1742" s="161" t="s">
        <v>1664</v>
      </c>
      <c r="E1742" s="161" t="s">
        <v>873</v>
      </c>
      <c r="F1742" s="162" t="n">
        <v>5525</v>
      </c>
      <c r="G1742" s="164" t="str">
        <f aca="false" ca="false" dt2D="false" dtr="false" t="normal">CONCATENATE(C1742, D1742, E1742)</f>
        <v>0106112006М000200</v>
      </c>
    </row>
    <row ht="25.5" outlineLevel="0" r="1743">
      <c r="A1743" s="160" t="s">
        <v>874</v>
      </c>
      <c r="B1743" s="161" t="s">
        <v>176</v>
      </c>
      <c r="C1743" s="161" t="s">
        <v>890</v>
      </c>
      <c r="D1743" s="161" t="s">
        <v>1664</v>
      </c>
      <c r="E1743" s="161" t="s">
        <v>875</v>
      </c>
      <c r="F1743" s="162" t="n">
        <v>5525</v>
      </c>
      <c r="G1743" s="164" t="str">
        <f aca="false" ca="false" dt2D="false" dtr="false" t="normal">CONCATENATE(C1743, D1743, E1743)</f>
        <v>0106112006М000240</v>
      </c>
    </row>
    <row outlineLevel="0" r="1744">
      <c r="A1744" s="160" t="s">
        <v>876</v>
      </c>
      <c r="B1744" s="161" t="s">
        <v>176</v>
      </c>
      <c r="C1744" s="161" t="s">
        <v>890</v>
      </c>
      <c r="D1744" s="161" t="s">
        <v>1664</v>
      </c>
      <c r="E1744" s="161" t="s">
        <v>877</v>
      </c>
      <c r="F1744" s="162" t="n">
        <v>5525</v>
      </c>
      <c r="G1744" s="164" t="str">
        <f aca="false" ca="false" dt2D="false" dtr="false" t="normal">CONCATENATE(C1744, D1744, E1744)</f>
        <v>0106112006М000244</v>
      </c>
    </row>
    <row ht="51" outlineLevel="0" r="1745">
      <c r="A1745" s="160" t="s">
        <v>1665</v>
      </c>
      <c r="B1745" s="161" t="s">
        <v>176</v>
      </c>
      <c r="C1745" s="161" t="s">
        <v>890</v>
      </c>
      <c r="D1745" s="161" t="s">
        <v>1666</v>
      </c>
      <c r="E1745" s="161" t="s">
        <v>851</v>
      </c>
      <c r="F1745" s="162" t="n">
        <v>225348</v>
      </c>
      <c r="G1745" s="164" t="str">
        <f aca="false" ca="false" dt2D="false" dtr="false" t="normal">CONCATENATE(C1745, D1745, E1745)</f>
        <v>0106112006Э000</v>
      </c>
    </row>
    <row ht="25.5" outlineLevel="0" r="1746">
      <c r="A1746" s="160" t="s">
        <v>872</v>
      </c>
      <c r="B1746" s="161" t="s">
        <v>176</v>
      </c>
      <c r="C1746" s="161" t="s">
        <v>890</v>
      </c>
      <c r="D1746" s="161" t="s">
        <v>1666</v>
      </c>
      <c r="E1746" s="161" t="s">
        <v>873</v>
      </c>
      <c r="F1746" s="162" t="n">
        <v>225348</v>
      </c>
      <c r="G1746" s="164" t="str">
        <f aca="false" ca="false" dt2D="false" dtr="false" t="normal">CONCATENATE(C1746, D1746, E1746)</f>
        <v>0106112006Э000200</v>
      </c>
    </row>
    <row ht="25.5" outlineLevel="0" r="1747">
      <c r="A1747" s="160" t="s">
        <v>874</v>
      </c>
      <c r="B1747" s="161" t="s">
        <v>176</v>
      </c>
      <c r="C1747" s="161" t="s">
        <v>890</v>
      </c>
      <c r="D1747" s="161" t="s">
        <v>1666</v>
      </c>
      <c r="E1747" s="161" t="s">
        <v>875</v>
      </c>
      <c r="F1747" s="162" t="n">
        <v>225348</v>
      </c>
      <c r="G1747" s="164" t="str">
        <f aca="false" ca="false" dt2D="false" dtr="false" t="normal">CONCATENATE(C1747, D1747, E1747)</f>
        <v>0106112006Э000240</v>
      </c>
    </row>
    <row outlineLevel="0" r="1748">
      <c r="A1748" s="160" t="s">
        <v>922</v>
      </c>
      <c r="B1748" s="161" t="s">
        <v>176</v>
      </c>
      <c r="C1748" s="161" t="s">
        <v>890</v>
      </c>
      <c r="D1748" s="161" t="s">
        <v>1666</v>
      </c>
      <c r="E1748" s="161" t="s">
        <v>923</v>
      </c>
      <c r="F1748" s="162" t="n">
        <v>225348</v>
      </c>
      <c r="G1748" s="164" t="str">
        <f aca="false" ca="false" dt2D="false" dtr="false" t="normal">CONCATENATE(C1748, D1748, E1748)</f>
        <v>0106112006Э000247</v>
      </c>
    </row>
    <row ht="63.75" outlineLevel="0" r="1749">
      <c r="A1749" s="160" t="s">
        <v>1667</v>
      </c>
      <c r="B1749" s="161" t="s">
        <v>176</v>
      </c>
      <c r="C1749" s="161" t="s">
        <v>890</v>
      </c>
      <c r="D1749" s="161" t="s">
        <v>1668</v>
      </c>
      <c r="E1749" s="161" t="s">
        <v>851</v>
      </c>
      <c r="F1749" s="162" t="n">
        <v>709547</v>
      </c>
      <c r="G1749" s="164" t="str">
        <f aca="false" ca="false" dt2D="false" dtr="false" t="normal">CONCATENATE(C1749, D1749, E1749)</f>
        <v>010611200Ч0060</v>
      </c>
    </row>
    <row ht="51" outlineLevel="0" r="1750">
      <c r="A1750" s="160" t="s">
        <v>862</v>
      </c>
      <c r="B1750" s="161" t="s">
        <v>176</v>
      </c>
      <c r="C1750" s="161" t="s">
        <v>890</v>
      </c>
      <c r="D1750" s="161" t="s">
        <v>1668</v>
      </c>
      <c r="E1750" s="161" t="s">
        <v>505</v>
      </c>
      <c r="F1750" s="162" t="n">
        <v>709547</v>
      </c>
      <c r="G1750" s="164" t="str">
        <f aca="false" ca="false" dt2D="false" dtr="false" t="normal">CONCATENATE(C1750, D1750, E1750)</f>
        <v>010611200Ч0060100</v>
      </c>
    </row>
    <row ht="25.5" outlineLevel="0" r="1751">
      <c r="A1751" s="160" t="s">
        <v>863</v>
      </c>
      <c r="B1751" s="161" t="s">
        <v>176</v>
      </c>
      <c r="C1751" s="161" t="s">
        <v>890</v>
      </c>
      <c r="D1751" s="161" t="s">
        <v>1668</v>
      </c>
      <c r="E1751" s="161" t="s">
        <v>559</v>
      </c>
      <c r="F1751" s="162" t="n">
        <v>709547</v>
      </c>
      <c r="G1751" s="164" t="str">
        <f aca="false" ca="false" dt2D="false" dtr="false" t="normal">CONCATENATE(C1751, D1751, E1751)</f>
        <v>010611200Ч0060120</v>
      </c>
    </row>
    <row ht="25.5" outlineLevel="0" r="1752">
      <c r="A1752" s="160" t="s">
        <v>864</v>
      </c>
      <c r="B1752" s="161" t="s">
        <v>176</v>
      </c>
      <c r="C1752" s="161" t="s">
        <v>890</v>
      </c>
      <c r="D1752" s="161" t="s">
        <v>1668</v>
      </c>
      <c r="E1752" s="161" t="s">
        <v>865</v>
      </c>
      <c r="F1752" s="162" t="n">
        <v>544967</v>
      </c>
      <c r="G1752" s="164" t="str">
        <f aca="false" ca="false" dt2D="false" dtr="false" t="normal">CONCATENATE(C1752, D1752, E1752)</f>
        <v>010611200Ч0060121</v>
      </c>
    </row>
    <row ht="38.25" outlineLevel="0" r="1753">
      <c r="A1753" s="160" t="s">
        <v>866</v>
      </c>
      <c r="B1753" s="161" t="s">
        <v>176</v>
      </c>
      <c r="C1753" s="161" t="s">
        <v>890</v>
      </c>
      <c r="D1753" s="161" t="s">
        <v>1668</v>
      </c>
      <c r="E1753" s="161" t="s">
        <v>867</v>
      </c>
      <c r="F1753" s="162" t="n">
        <v>164580</v>
      </c>
      <c r="G1753" s="164" t="str">
        <f aca="false" ca="false" dt2D="false" dtr="false" t="normal">CONCATENATE(C1753, D1753, E1753)</f>
        <v>010611200Ч0060129</v>
      </c>
    </row>
    <row ht="89.25" outlineLevel="0" r="1754">
      <c r="A1754" s="160" t="s">
        <v>1669</v>
      </c>
      <c r="B1754" s="161" t="s">
        <v>176</v>
      </c>
      <c r="C1754" s="161" t="s">
        <v>890</v>
      </c>
      <c r="D1754" s="161" t="s">
        <v>1670</v>
      </c>
      <c r="E1754" s="161" t="s">
        <v>851</v>
      </c>
      <c r="F1754" s="162" t="n">
        <v>23000</v>
      </c>
      <c r="G1754" s="164" t="str">
        <f aca="false" ca="false" dt2D="false" dtr="false" t="normal">CONCATENATE(C1754, D1754, E1754)</f>
        <v>010611200Ч0070</v>
      </c>
    </row>
    <row ht="25.5" outlineLevel="0" r="1755">
      <c r="A1755" s="160" t="s">
        <v>872</v>
      </c>
      <c r="B1755" s="161" t="s">
        <v>176</v>
      </c>
      <c r="C1755" s="161" t="s">
        <v>890</v>
      </c>
      <c r="D1755" s="161" t="s">
        <v>1670</v>
      </c>
      <c r="E1755" s="161" t="s">
        <v>873</v>
      </c>
      <c r="F1755" s="162" t="n">
        <v>23000</v>
      </c>
      <c r="G1755" s="164" t="str">
        <f aca="false" ca="false" dt2D="false" dtr="false" t="normal">CONCATENATE(C1755, D1755, E1755)</f>
        <v>010611200Ч0070200</v>
      </c>
    </row>
    <row ht="25.5" outlineLevel="0" r="1756">
      <c r="A1756" s="160" t="s">
        <v>874</v>
      </c>
      <c r="B1756" s="161" t="s">
        <v>176</v>
      </c>
      <c r="C1756" s="161" t="s">
        <v>890</v>
      </c>
      <c r="D1756" s="161" t="s">
        <v>1670</v>
      </c>
      <c r="E1756" s="161" t="s">
        <v>875</v>
      </c>
      <c r="F1756" s="162" t="n">
        <v>23000</v>
      </c>
      <c r="G1756" s="164" t="str">
        <f aca="false" ca="false" dt2D="false" dtr="false" t="normal">CONCATENATE(C1756, D1756, E1756)</f>
        <v>010611200Ч0070240</v>
      </c>
    </row>
    <row outlineLevel="0" r="1757">
      <c r="A1757" s="160" t="s">
        <v>876</v>
      </c>
      <c r="B1757" s="161" t="s">
        <v>176</v>
      </c>
      <c r="C1757" s="161" t="s">
        <v>890</v>
      </c>
      <c r="D1757" s="161" t="s">
        <v>1670</v>
      </c>
      <c r="E1757" s="161" t="s">
        <v>877</v>
      </c>
      <c r="F1757" s="162" t="n">
        <v>23000</v>
      </c>
      <c r="G1757" s="164" t="str">
        <f aca="false" ca="false" dt2D="false" dtr="false" t="normal">CONCATENATE(C1757, D1757, E1757)</f>
        <v>010611200Ч0070244</v>
      </c>
    </row>
    <row outlineLevel="0" r="1758">
      <c r="A1758" s="160" t="s">
        <v>1671</v>
      </c>
      <c r="B1758" s="161" t="s">
        <v>176</v>
      </c>
      <c r="C1758" s="161" t="s">
        <v>1672</v>
      </c>
      <c r="D1758" s="161" t="s">
        <v>851</v>
      </c>
      <c r="E1758" s="161" t="s">
        <v>851</v>
      </c>
      <c r="F1758" s="162" t="n">
        <v>1215323.63</v>
      </c>
      <c r="G1758" s="164" t="str">
        <f aca="false" ca="false" dt2D="false" dtr="false" t="normal">CONCATENATE(C1758, D1758, E1758)</f>
        <v>0111</v>
      </c>
    </row>
    <row ht="25.5" outlineLevel="0" r="1759">
      <c r="A1759" s="160" t="s">
        <v>936</v>
      </c>
      <c r="B1759" s="161" t="s">
        <v>176</v>
      </c>
      <c r="C1759" s="161" t="s">
        <v>1672</v>
      </c>
      <c r="D1759" s="161" t="s">
        <v>937</v>
      </c>
      <c r="E1759" s="161" t="s">
        <v>851</v>
      </c>
      <c r="F1759" s="162" t="n">
        <v>1215323.63</v>
      </c>
      <c r="G1759" s="164" t="str">
        <f aca="false" ca="false" dt2D="false" dtr="false" t="normal">CONCATENATE(C1759, D1759, E1759)</f>
        <v>01119000000000</v>
      </c>
    </row>
    <row ht="38.25" outlineLevel="0" r="1760">
      <c r="A1760" s="160" t="s">
        <v>1148</v>
      </c>
      <c r="B1760" s="161" t="s">
        <v>176</v>
      </c>
      <c r="C1760" s="161" t="s">
        <v>1672</v>
      </c>
      <c r="D1760" s="161" t="s">
        <v>1149</v>
      </c>
      <c r="E1760" s="161" t="s">
        <v>851</v>
      </c>
      <c r="F1760" s="162" t="n">
        <v>1215323.63</v>
      </c>
      <c r="G1760" s="164" t="str">
        <f aca="false" ca="false" dt2D="false" dtr="false" t="normal">CONCATENATE(C1760, D1760, E1760)</f>
        <v>01119010000000</v>
      </c>
    </row>
    <row ht="38.25" outlineLevel="0" r="1761">
      <c r="A1761" s="160" t="s">
        <v>1148</v>
      </c>
      <c r="B1761" s="161" t="s">
        <v>176</v>
      </c>
      <c r="C1761" s="161" t="s">
        <v>1672</v>
      </c>
      <c r="D1761" s="161" t="s">
        <v>1150</v>
      </c>
      <c r="E1761" s="161" t="s">
        <v>851</v>
      </c>
      <c r="F1761" s="162" t="n">
        <v>1215323.63</v>
      </c>
      <c r="G1761" s="164" t="str">
        <f aca="false" ca="false" dt2D="false" dtr="false" t="normal">CONCATENATE(C1761, D1761, E1761)</f>
        <v>01119010080000</v>
      </c>
    </row>
    <row outlineLevel="0" r="1762">
      <c r="A1762" s="160" t="s">
        <v>910</v>
      </c>
      <c r="B1762" s="161" t="s">
        <v>176</v>
      </c>
      <c r="C1762" s="161" t="s">
        <v>1672</v>
      </c>
      <c r="D1762" s="161" t="s">
        <v>1150</v>
      </c>
      <c r="E1762" s="161" t="s">
        <v>911</v>
      </c>
      <c r="F1762" s="162" t="n">
        <v>1215323.63</v>
      </c>
      <c r="G1762" s="164" t="str">
        <f aca="false" ca="false" dt2D="false" dtr="false" t="normal">CONCATENATE(C1762, D1762, E1762)</f>
        <v>01119010080000800</v>
      </c>
    </row>
    <row outlineLevel="0" r="1763">
      <c r="A1763" s="160" t="s">
        <v>1673</v>
      </c>
      <c r="B1763" s="161" t="s">
        <v>176</v>
      </c>
      <c r="C1763" s="161" t="s">
        <v>1672</v>
      </c>
      <c r="D1763" s="161" t="s">
        <v>1150</v>
      </c>
      <c r="E1763" s="161" t="s">
        <v>1674</v>
      </c>
      <c r="F1763" s="162" t="n">
        <v>1215323.63</v>
      </c>
      <c r="G1763" s="164" t="str">
        <f aca="false" ca="false" dt2D="false" dtr="false" t="normal">CONCATENATE(C1763, D1763, E1763)</f>
        <v>01119010080000870</v>
      </c>
    </row>
    <row outlineLevel="0" r="1764">
      <c r="A1764" s="160" t="s">
        <v>950</v>
      </c>
      <c r="B1764" s="161" t="s">
        <v>176</v>
      </c>
      <c r="C1764" s="161" t="s">
        <v>951</v>
      </c>
      <c r="D1764" s="161" t="s">
        <v>851</v>
      </c>
      <c r="E1764" s="161" t="s">
        <v>851</v>
      </c>
      <c r="F1764" s="162" t="n">
        <v>2107374.56</v>
      </c>
      <c r="G1764" s="164" t="str">
        <f aca="false" ca="false" dt2D="false" dtr="false" t="normal">CONCATENATE(C1764, D1764, E1764)</f>
        <v>0113</v>
      </c>
    </row>
    <row ht="25.5" outlineLevel="0" r="1765">
      <c r="A1765" s="160" t="s">
        <v>1643</v>
      </c>
      <c r="B1765" s="161" t="s">
        <v>176</v>
      </c>
      <c r="C1765" s="161" t="s">
        <v>951</v>
      </c>
      <c r="D1765" s="161" t="s">
        <v>1644</v>
      </c>
      <c r="E1765" s="161" t="s">
        <v>851</v>
      </c>
      <c r="F1765" s="162" t="n">
        <v>311600</v>
      </c>
      <c r="G1765" s="164" t="str">
        <f aca="false" ca="false" dt2D="false" dtr="false" t="normal">CONCATENATE(C1765, D1765, E1765)</f>
        <v>01131100000000</v>
      </c>
    </row>
    <row ht="51" outlineLevel="0" r="1766">
      <c r="A1766" s="160" t="s">
        <v>1675</v>
      </c>
      <c r="B1766" s="161" t="s">
        <v>176</v>
      </c>
      <c r="C1766" s="161" t="s">
        <v>951</v>
      </c>
      <c r="D1766" s="161" t="s">
        <v>1676</v>
      </c>
      <c r="E1766" s="161" t="s">
        <v>851</v>
      </c>
      <c r="F1766" s="162" t="n">
        <v>311600</v>
      </c>
      <c r="G1766" s="164" t="str">
        <f aca="false" ca="false" dt2D="false" dtr="false" t="normal">CONCATENATE(C1766, D1766, E1766)</f>
        <v>01131110000000</v>
      </c>
    </row>
    <row ht="114.75" outlineLevel="0" r="1767">
      <c r="A1767" s="160" t="s">
        <v>1677</v>
      </c>
      <c r="B1767" s="161" t="s">
        <v>176</v>
      </c>
      <c r="C1767" s="161" t="s">
        <v>951</v>
      </c>
      <c r="D1767" s="161" t="s">
        <v>1678</v>
      </c>
      <c r="E1767" s="161" t="s">
        <v>851</v>
      </c>
      <c r="F1767" s="162" t="n">
        <v>311600</v>
      </c>
      <c r="G1767" s="164" t="str">
        <f aca="false" ca="false" dt2D="false" dtr="false" t="normal">CONCATENATE(C1767, D1767, E1767)</f>
        <v>01131110075140</v>
      </c>
    </row>
    <row outlineLevel="0" r="1768">
      <c r="A1768" s="160" t="s">
        <v>1679</v>
      </c>
      <c r="B1768" s="161" t="s">
        <v>176</v>
      </c>
      <c r="C1768" s="161" t="s">
        <v>951</v>
      </c>
      <c r="D1768" s="161" t="s">
        <v>1678</v>
      </c>
      <c r="E1768" s="161" t="s">
        <v>1680</v>
      </c>
      <c r="F1768" s="162" t="n">
        <v>311600</v>
      </c>
      <c r="G1768" s="164" t="str">
        <f aca="false" ca="false" dt2D="false" dtr="false" t="normal">CONCATENATE(C1768, D1768, E1768)</f>
        <v>01131110075140500</v>
      </c>
    </row>
    <row outlineLevel="0" r="1769">
      <c r="A1769" s="160" t="s">
        <v>1681</v>
      </c>
      <c r="B1769" s="161" t="s">
        <v>176</v>
      </c>
      <c r="C1769" s="161" t="s">
        <v>951</v>
      </c>
      <c r="D1769" s="161" t="s">
        <v>1678</v>
      </c>
      <c r="E1769" s="161" t="s">
        <v>1682</v>
      </c>
      <c r="F1769" s="162" t="n">
        <v>311600</v>
      </c>
      <c r="G1769" s="164" t="str">
        <f aca="false" ca="false" dt2D="false" dtr="false" t="normal">CONCATENATE(C1769, D1769, E1769)</f>
        <v>01131110075140530</v>
      </c>
    </row>
    <row ht="25.5" outlineLevel="0" r="1770">
      <c r="A1770" s="160" t="s">
        <v>936</v>
      </c>
      <c r="B1770" s="161" t="s">
        <v>176</v>
      </c>
      <c r="C1770" s="161" t="s">
        <v>951</v>
      </c>
      <c r="D1770" s="161" t="s">
        <v>937</v>
      </c>
      <c r="E1770" s="161" t="s">
        <v>851</v>
      </c>
      <c r="F1770" s="162" t="n">
        <v>1795774.56</v>
      </c>
      <c r="G1770" s="164" t="str">
        <f aca="false" ca="false" dt2D="false" dtr="false" t="normal">CONCATENATE(C1770, D1770, E1770)</f>
        <v>01139000000000</v>
      </c>
    </row>
    <row ht="25.5" outlineLevel="0" r="1771">
      <c r="A1771" s="160" t="s">
        <v>938</v>
      </c>
      <c r="B1771" s="161" t="s">
        <v>176</v>
      </c>
      <c r="C1771" s="161" t="s">
        <v>951</v>
      </c>
      <c r="D1771" s="161" t="s">
        <v>939</v>
      </c>
      <c r="E1771" s="161" t="s">
        <v>851</v>
      </c>
      <c r="F1771" s="162" t="n">
        <v>1795774.56</v>
      </c>
      <c r="G1771" s="164" t="str">
        <f aca="false" ca="false" dt2D="false" dtr="false" t="normal">CONCATENATE(C1771, D1771, E1771)</f>
        <v>01139090000000</v>
      </c>
    </row>
    <row ht="25.5" outlineLevel="0" r="1772">
      <c r="A1772" s="160" t="s">
        <v>938</v>
      </c>
      <c r="B1772" s="161" t="s">
        <v>176</v>
      </c>
      <c r="C1772" s="161" t="s">
        <v>951</v>
      </c>
      <c r="D1772" s="161" t="s">
        <v>1130</v>
      </c>
      <c r="E1772" s="161" t="s">
        <v>851</v>
      </c>
      <c r="F1772" s="162" t="n">
        <v>1795774.56</v>
      </c>
      <c r="G1772" s="164" t="str">
        <f aca="false" ca="false" dt2D="false" dtr="false" t="normal">CONCATENATE(C1772, D1772, E1772)</f>
        <v>01139090080000</v>
      </c>
    </row>
    <row outlineLevel="0" r="1773">
      <c r="A1773" s="160" t="s">
        <v>910</v>
      </c>
      <c r="B1773" s="161" t="s">
        <v>176</v>
      </c>
      <c r="C1773" s="161" t="s">
        <v>951</v>
      </c>
      <c r="D1773" s="161" t="s">
        <v>1130</v>
      </c>
      <c r="E1773" s="161" t="s">
        <v>911</v>
      </c>
      <c r="F1773" s="162" t="n">
        <v>1795774.56</v>
      </c>
      <c r="G1773" s="164" t="str">
        <f aca="false" ca="false" dt2D="false" dtr="false" t="normal">CONCATENATE(C1773, D1773, E1773)</f>
        <v>01139090080000800</v>
      </c>
    </row>
    <row outlineLevel="0" r="1774">
      <c r="A1774" s="160" t="s">
        <v>942</v>
      </c>
      <c r="B1774" s="161" t="s">
        <v>176</v>
      </c>
      <c r="C1774" s="161" t="s">
        <v>951</v>
      </c>
      <c r="D1774" s="161" t="s">
        <v>1130</v>
      </c>
      <c r="E1774" s="161" t="s">
        <v>93</v>
      </c>
      <c r="F1774" s="162" t="n">
        <v>100000</v>
      </c>
      <c r="G1774" s="164" t="str">
        <f aca="false" ca="false" dt2D="false" dtr="false" t="normal">CONCATENATE(C1774, D1774, E1774)</f>
        <v>01139090080000830</v>
      </c>
    </row>
    <row ht="25.5" outlineLevel="0" r="1775">
      <c r="A1775" s="160" t="s">
        <v>943</v>
      </c>
      <c r="B1775" s="161" t="s">
        <v>176</v>
      </c>
      <c r="C1775" s="161" t="s">
        <v>951</v>
      </c>
      <c r="D1775" s="161" t="s">
        <v>1130</v>
      </c>
      <c r="E1775" s="161" t="s">
        <v>944</v>
      </c>
      <c r="F1775" s="162" t="n">
        <v>100000</v>
      </c>
      <c r="G1775" s="164" t="str">
        <f aca="false" ca="false" dt2D="false" dtr="false" t="normal">CONCATENATE(C1775, D1775, E1775)</f>
        <v>01139090080000831</v>
      </c>
    </row>
    <row outlineLevel="0" r="1776">
      <c r="A1776" s="160" t="s">
        <v>1673</v>
      </c>
      <c r="B1776" s="161" t="s">
        <v>176</v>
      </c>
      <c r="C1776" s="161" t="s">
        <v>951</v>
      </c>
      <c r="D1776" s="161" t="s">
        <v>1130</v>
      </c>
      <c r="E1776" s="161" t="s">
        <v>1674</v>
      </c>
      <c r="F1776" s="162" t="n">
        <v>1695774.56</v>
      </c>
      <c r="G1776" s="164" t="str">
        <f aca="false" ca="false" dt2D="false" dtr="false" t="normal">CONCATENATE(C1776, D1776, E1776)</f>
        <v>01139090080000870</v>
      </c>
    </row>
    <row outlineLevel="0" r="1777">
      <c r="A1777" s="160" t="s">
        <v>1683</v>
      </c>
      <c r="B1777" s="161" t="s">
        <v>176</v>
      </c>
      <c r="C1777" s="161" t="s">
        <v>1684</v>
      </c>
      <c r="D1777" s="161" t="s">
        <v>851</v>
      </c>
      <c r="E1777" s="161" t="s">
        <v>851</v>
      </c>
      <c r="F1777" s="162" t="n">
        <v>5767725.3</v>
      </c>
      <c r="G1777" s="164" t="str">
        <f aca="false" ca="false" dt2D="false" dtr="false" t="normal">CONCATENATE(C1777, D1777, E1777)</f>
        <v>0200</v>
      </c>
    </row>
    <row outlineLevel="0" r="1778">
      <c r="A1778" s="160" t="s">
        <v>1685</v>
      </c>
      <c r="B1778" s="161" t="s">
        <v>176</v>
      </c>
      <c r="C1778" s="161" t="s">
        <v>1686</v>
      </c>
      <c r="D1778" s="161" t="s">
        <v>851</v>
      </c>
      <c r="E1778" s="161" t="s">
        <v>851</v>
      </c>
      <c r="F1778" s="162" t="n">
        <v>5767725.3</v>
      </c>
      <c r="G1778" s="164" t="str">
        <f aca="false" ca="false" dt2D="false" dtr="false" t="normal">CONCATENATE(C1778, D1778, E1778)</f>
        <v>0203</v>
      </c>
    </row>
    <row ht="25.5" outlineLevel="0" r="1779">
      <c r="A1779" s="160" t="s">
        <v>1643</v>
      </c>
      <c r="B1779" s="161" t="s">
        <v>176</v>
      </c>
      <c r="C1779" s="161" t="s">
        <v>1686</v>
      </c>
      <c r="D1779" s="161" t="s">
        <v>1644</v>
      </c>
      <c r="E1779" s="161" t="s">
        <v>851</v>
      </c>
      <c r="F1779" s="162" t="n">
        <v>5767725.3</v>
      </c>
      <c r="G1779" s="164" t="str">
        <f aca="false" ca="false" dt2D="false" dtr="false" t="normal">CONCATENATE(C1779, D1779, E1779)</f>
        <v>02031100000000</v>
      </c>
    </row>
    <row ht="51" outlineLevel="0" r="1780">
      <c r="A1780" s="160" t="s">
        <v>1675</v>
      </c>
      <c r="B1780" s="161" t="s">
        <v>176</v>
      </c>
      <c r="C1780" s="161" t="s">
        <v>1686</v>
      </c>
      <c r="D1780" s="161" t="s">
        <v>1676</v>
      </c>
      <c r="E1780" s="161" t="s">
        <v>851</v>
      </c>
      <c r="F1780" s="162" t="n">
        <v>5767725.3</v>
      </c>
      <c r="G1780" s="164" t="str">
        <f aca="false" ca="false" dt2D="false" dtr="false" t="normal">CONCATENATE(C1780, D1780, E1780)</f>
        <v>02031110000000</v>
      </c>
    </row>
    <row ht="89.25" outlineLevel="0" r="1781">
      <c r="A1781" s="160" t="s">
        <v>1687</v>
      </c>
      <c r="B1781" s="161" t="s">
        <v>176</v>
      </c>
      <c r="C1781" s="161" t="s">
        <v>1686</v>
      </c>
      <c r="D1781" s="161" t="s">
        <v>1688</v>
      </c>
      <c r="E1781" s="161" t="s">
        <v>851</v>
      </c>
      <c r="F1781" s="162" t="n">
        <v>5767725.3</v>
      </c>
      <c r="G1781" s="164" t="str">
        <f aca="false" ca="false" dt2D="false" dtr="false" t="normal">CONCATENATE(C1781, D1781, E1781)</f>
        <v>02031110051180</v>
      </c>
    </row>
    <row outlineLevel="0" r="1782">
      <c r="A1782" s="160" t="s">
        <v>1679</v>
      </c>
      <c r="B1782" s="161" t="s">
        <v>176</v>
      </c>
      <c r="C1782" s="161" t="s">
        <v>1686</v>
      </c>
      <c r="D1782" s="161" t="s">
        <v>1688</v>
      </c>
      <c r="E1782" s="161" t="s">
        <v>1680</v>
      </c>
      <c r="F1782" s="162" t="n">
        <v>5767725.3</v>
      </c>
      <c r="G1782" s="164" t="str">
        <f aca="false" ca="false" dt2D="false" dtr="false" t="normal">CONCATENATE(C1782, D1782, E1782)</f>
        <v>02031110051180500</v>
      </c>
    </row>
    <row outlineLevel="0" r="1783">
      <c r="A1783" s="160" t="s">
        <v>1681</v>
      </c>
      <c r="B1783" s="161" t="s">
        <v>176</v>
      </c>
      <c r="C1783" s="161" t="s">
        <v>1686</v>
      </c>
      <c r="D1783" s="161" t="s">
        <v>1688</v>
      </c>
      <c r="E1783" s="161" t="s">
        <v>1682</v>
      </c>
      <c r="F1783" s="162" t="n">
        <v>5767725.3</v>
      </c>
      <c r="G1783" s="164" t="str">
        <f aca="false" ca="false" dt2D="false" dtr="false" t="normal">CONCATENATE(C1783, D1783, E1783)</f>
        <v>02031110051180530</v>
      </c>
    </row>
    <row ht="25.5" outlineLevel="0" r="1784">
      <c r="A1784" s="160" t="s">
        <v>973</v>
      </c>
      <c r="B1784" s="161" t="s">
        <v>176</v>
      </c>
      <c r="C1784" s="161" t="s">
        <v>974</v>
      </c>
      <c r="D1784" s="161" t="s">
        <v>851</v>
      </c>
      <c r="E1784" s="161" t="s">
        <v>851</v>
      </c>
      <c r="F1784" s="162" t="n">
        <v>4102500</v>
      </c>
      <c r="G1784" s="164" t="str">
        <f aca="false" ca="false" dt2D="false" dtr="false" t="normal">CONCATENATE(C1784, D1784, E1784)</f>
        <v>0300</v>
      </c>
    </row>
    <row ht="38.25" outlineLevel="0" r="1785">
      <c r="A1785" s="160" t="s">
        <v>975</v>
      </c>
      <c r="B1785" s="161" t="s">
        <v>176</v>
      </c>
      <c r="C1785" s="161" t="s">
        <v>976</v>
      </c>
      <c r="D1785" s="161" t="s">
        <v>851</v>
      </c>
      <c r="E1785" s="161" t="s">
        <v>851</v>
      </c>
      <c r="F1785" s="162" t="n">
        <v>4102500</v>
      </c>
      <c r="G1785" s="164" t="str">
        <f aca="false" ca="false" dt2D="false" dtr="false" t="normal">CONCATENATE(C1785, D1785, E1785)</f>
        <v>0310</v>
      </c>
    </row>
    <row ht="51" outlineLevel="0" r="1786">
      <c r="A1786" s="160" t="s">
        <v>952</v>
      </c>
      <c r="B1786" s="161" t="s">
        <v>176</v>
      </c>
      <c r="C1786" s="161" t="s">
        <v>976</v>
      </c>
      <c r="D1786" s="161" t="s">
        <v>953</v>
      </c>
      <c r="E1786" s="161" t="s">
        <v>851</v>
      </c>
      <c r="F1786" s="162" t="n">
        <v>4102500</v>
      </c>
      <c r="G1786" s="164" t="str">
        <f aca="false" ca="false" dt2D="false" dtr="false" t="normal">CONCATENATE(C1786, D1786, E1786)</f>
        <v>03100400000000</v>
      </c>
    </row>
    <row ht="25.5" outlineLevel="0" r="1787">
      <c r="A1787" s="160" t="s">
        <v>998</v>
      </c>
      <c r="B1787" s="161" t="s">
        <v>176</v>
      </c>
      <c r="C1787" s="161" t="s">
        <v>976</v>
      </c>
      <c r="D1787" s="161" t="s">
        <v>999</v>
      </c>
      <c r="E1787" s="161" t="s">
        <v>851</v>
      </c>
      <c r="F1787" s="162" t="n">
        <v>4102500</v>
      </c>
      <c r="G1787" s="164" t="str">
        <f aca="false" ca="false" dt2D="false" dtr="false" t="normal">CONCATENATE(C1787, D1787, E1787)</f>
        <v>03100420000000</v>
      </c>
    </row>
    <row ht="102" outlineLevel="0" r="1788">
      <c r="A1788" s="160" t="s">
        <v>1689</v>
      </c>
      <c r="B1788" s="161" t="s">
        <v>176</v>
      </c>
      <c r="C1788" s="161" t="s">
        <v>976</v>
      </c>
      <c r="D1788" s="161" t="s">
        <v>1690</v>
      </c>
      <c r="E1788" s="161" t="s">
        <v>851</v>
      </c>
      <c r="F1788" s="162" t="n">
        <v>4102500</v>
      </c>
      <c r="G1788" s="164" t="str">
        <f aca="false" ca="false" dt2D="false" dtr="false" t="normal">CONCATENATE(C1788, D1788, E1788)</f>
        <v>031004200S4120</v>
      </c>
    </row>
    <row outlineLevel="0" r="1789">
      <c r="A1789" s="160" t="s">
        <v>1679</v>
      </c>
      <c r="B1789" s="161" t="s">
        <v>176</v>
      </c>
      <c r="C1789" s="161" t="s">
        <v>976</v>
      </c>
      <c r="D1789" s="161" t="s">
        <v>1690</v>
      </c>
      <c r="E1789" s="161" t="s">
        <v>1680</v>
      </c>
      <c r="F1789" s="162" t="n">
        <v>4102500</v>
      </c>
      <c r="G1789" s="164" t="str">
        <f aca="false" ca="false" dt2D="false" dtr="false" t="normal">CONCATENATE(C1789, D1789, E1789)</f>
        <v>031004200S4120500</v>
      </c>
    </row>
    <row outlineLevel="0" r="1790">
      <c r="A1790" s="160" t="s">
        <v>775</v>
      </c>
      <c r="B1790" s="161" t="s">
        <v>176</v>
      </c>
      <c r="C1790" s="161" t="s">
        <v>976</v>
      </c>
      <c r="D1790" s="161" t="s">
        <v>1690</v>
      </c>
      <c r="E1790" s="161" t="s">
        <v>1691</v>
      </c>
      <c r="F1790" s="162" t="n">
        <v>4102500</v>
      </c>
      <c r="G1790" s="164" t="str">
        <f aca="false" ca="false" dt2D="false" dtr="false" t="normal">CONCATENATE(C1790, D1790, E1790)</f>
        <v>031004200S4120540</v>
      </c>
    </row>
    <row outlineLevel="0" r="1791">
      <c r="A1791" s="160" t="s">
        <v>1008</v>
      </c>
      <c r="B1791" s="161" t="s">
        <v>176</v>
      </c>
      <c r="C1791" s="161" t="s">
        <v>1009</v>
      </c>
      <c r="D1791" s="161" t="s">
        <v>851</v>
      </c>
      <c r="E1791" s="161" t="s">
        <v>851</v>
      </c>
      <c r="F1791" s="162" t="n">
        <v>15081150</v>
      </c>
      <c r="G1791" s="164" t="str">
        <f aca="false" ca="false" dt2D="false" dtr="false" t="normal">CONCATENATE(C1791, D1791, E1791)</f>
        <v>0400</v>
      </c>
    </row>
    <row outlineLevel="0" r="1792">
      <c r="A1792" s="160" t="s">
        <v>1039</v>
      </c>
      <c r="B1792" s="161" t="s">
        <v>176</v>
      </c>
      <c r="C1792" s="161" t="s">
        <v>1040</v>
      </c>
      <c r="D1792" s="161" t="s">
        <v>851</v>
      </c>
      <c r="E1792" s="161" t="s">
        <v>851</v>
      </c>
      <c r="F1792" s="162" t="n">
        <v>15081150</v>
      </c>
      <c r="G1792" s="164" t="str">
        <f aca="false" ca="false" dt2D="false" dtr="false" t="normal">CONCATENATE(C1792, D1792, E1792)</f>
        <v>0409</v>
      </c>
    </row>
    <row ht="25.5" outlineLevel="0" r="1793">
      <c r="A1793" s="160" t="s">
        <v>1028</v>
      </c>
      <c r="B1793" s="161" t="s">
        <v>176</v>
      </c>
      <c r="C1793" s="161" t="s">
        <v>1040</v>
      </c>
      <c r="D1793" s="161" t="s">
        <v>1029</v>
      </c>
      <c r="E1793" s="161" t="s">
        <v>851</v>
      </c>
      <c r="F1793" s="162" t="n">
        <v>15081150</v>
      </c>
      <c r="G1793" s="164" t="str">
        <f aca="false" ca="false" dt2D="false" dtr="false" t="normal">CONCATENATE(C1793, D1793, E1793)</f>
        <v>04090900000000</v>
      </c>
    </row>
    <row outlineLevel="0" r="1794">
      <c r="A1794" s="160" t="s">
        <v>1041</v>
      </c>
      <c r="B1794" s="161" t="s">
        <v>176</v>
      </c>
      <c r="C1794" s="161" t="s">
        <v>1040</v>
      </c>
      <c r="D1794" s="161" t="s">
        <v>1042</v>
      </c>
      <c r="E1794" s="161" t="s">
        <v>851</v>
      </c>
      <c r="F1794" s="162" t="n">
        <v>15081150</v>
      </c>
      <c r="G1794" s="164" t="str">
        <f aca="false" ca="false" dt2D="false" dtr="false" t="normal">CONCATENATE(C1794, D1794, E1794)</f>
        <v>04090910000000</v>
      </c>
    </row>
    <row ht="89.25" outlineLevel="0" r="1795">
      <c r="A1795" s="160" t="s">
        <v>1692</v>
      </c>
      <c r="B1795" s="161" t="s">
        <v>176</v>
      </c>
      <c r="C1795" s="161" t="s">
        <v>1040</v>
      </c>
      <c r="D1795" s="161" t="s">
        <v>1693</v>
      </c>
      <c r="E1795" s="161" t="s">
        <v>851</v>
      </c>
      <c r="F1795" s="162" t="n">
        <v>10206400</v>
      </c>
      <c r="G1795" s="164" t="str">
        <f aca="false" ca="false" dt2D="false" dtr="false" t="normal">CONCATENATE(C1795, D1795, E1795)</f>
        <v>04090910075080</v>
      </c>
    </row>
    <row outlineLevel="0" r="1796">
      <c r="A1796" s="160" t="s">
        <v>1679</v>
      </c>
      <c r="B1796" s="161" t="s">
        <v>176</v>
      </c>
      <c r="C1796" s="161" t="s">
        <v>1040</v>
      </c>
      <c r="D1796" s="161" t="s">
        <v>1693</v>
      </c>
      <c r="E1796" s="161" t="s">
        <v>1680</v>
      </c>
      <c r="F1796" s="162" t="n">
        <v>10206400</v>
      </c>
      <c r="G1796" s="164" t="str">
        <f aca="false" ca="false" dt2D="false" dtr="false" t="normal">CONCATENATE(C1796, D1796, E1796)</f>
        <v>04090910075080500</v>
      </c>
    </row>
    <row outlineLevel="0" r="1797">
      <c r="A1797" s="160" t="s">
        <v>775</v>
      </c>
      <c r="B1797" s="161" t="s">
        <v>176</v>
      </c>
      <c r="C1797" s="161" t="s">
        <v>1040</v>
      </c>
      <c r="D1797" s="161" t="s">
        <v>1693</v>
      </c>
      <c r="E1797" s="161" t="s">
        <v>1691</v>
      </c>
      <c r="F1797" s="162" t="n">
        <v>10206400</v>
      </c>
      <c r="G1797" s="164" t="str">
        <f aca="false" ca="false" dt2D="false" dtr="false" t="normal">CONCATENATE(C1797, D1797, E1797)</f>
        <v>04090910075080540</v>
      </c>
    </row>
    <row ht="89.25" outlineLevel="0" r="1798">
      <c r="A1798" s="160" t="s">
        <v>1692</v>
      </c>
      <c r="B1798" s="161" t="s">
        <v>176</v>
      </c>
      <c r="C1798" s="161" t="s">
        <v>1040</v>
      </c>
      <c r="D1798" s="161" t="s">
        <v>1694</v>
      </c>
      <c r="E1798" s="161" t="s">
        <v>851</v>
      </c>
      <c r="F1798" s="162" t="n">
        <v>4874750</v>
      </c>
      <c r="G1798" s="164" t="str">
        <f aca="false" ca="false" dt2D="false" dtr="false" t="normal">CONCATENATE(C1798, D1798, E1798)</f>
        <v>040909100Ч0030</v>
      </c>
    </row>
    <row outlineLevel="0" r="1799">
      <c r="A1799" s="160" t="s">
        <v>1679</v>
      </c>
      <c r="B1799" s="161" t="s">
        <v>176</v>
      </c>
      <c r="C1799" s="161" t="s">
        <v>1040</v>
      </c>
      <c r="D1799" s="161" t="s">
        <v>1694</v>
      </c>
      <c r="E1799" s="161" t="s">
        <v>1680</v>
      </c>
      <c r="F1799" s="162" t="n">
        <v>4874750</v>
      </c>
      <c r="G1799" s="164" t="str">
        <f aca="false" ca="false" dt2D="false" dtr="false" t="normal">CONCATENATE(C1799, D1799, E1799)</f>
        <v>040909100Ч0030500</v>
      </c>
    </row>
    <row outlineLevel="0" r="1800">
      <c r="A1800" s="160" t="s">
        <v>775</v>
      </c>
      <c r="B1800" s="161" t="s">
        <v>176</v>
      </c>
      <c r="C1800" s="161" t="s">
        <v>1040</v>
      </c>
      <c r="D1800" s="161" t="s">
        <v>1694</v>
      </c>
      <c r="E1800" s="161" t="s">
        <v>1691</v>
      </c>
      <c r="F1800" s="162" t="n">
        <v>4874750</v>
      </c>
      <c r="G1800" s="164" t="str">
        <f aca="false" ca="false" dt2D="false" dtr="false" t="normal">CONCATENATE(C1800, D1800, E1800)</f>
        <v>040909100Ч0030540</v>
      </c>
    </row>
    <row outlineLevel="0" r="1801">
      <c r="A1801" s="160" t="s">
        <v>1068</v>
      </c>
      <c r="B1801" s="161" t="s">
        <v>176</v>
      </c>
      <c r="C1801" s="161" t="s">
        <v>1069</v>
      </c>
      <c r="D1801" s="161" t="s">
        <v>851</v>
      </c>
      <c r="E1801" s="161" t="s">
        <v>851</v>
      </c>
      <c r="F1801" s="162" t="n">
        <v>1294300</v>
      </c>
      <c r="G1801" s="164" t="str">
        <f aca="false" ca="false" dt2D="false" dtr="false" t="normal">CONCATENATE(C1801, D1801, E1801)</f>
        <v>0500</v>
      </c>
    </row>
    <row outlineLevel="0" r="1802">
      <c r="A1802" s="160" t="s">
        <v>1088</v>
      </c>
      <c r="B1802" s="161" t="s">
        <v>176</v>
      </c>
      <c r="C1802" s="161" t="s">
        <v>1089</v>
      </c>
      <c r="D1802" s="161" t="s">
        <v>851</v>
      </c>
      <c r="E1802" s="161" t="s">
        <v>851</v>
      </c>
      <c r="F1802" s="162" t="n">
        <v>1294300</v>
      </c>
      <c r="G1802" s="164" t="str">
        <f aca="false" ca="false" dt2D="false" dtr="false" t="normal">CONCATENATE(C1802, D1802, E1802)</f>
        <v>0503</v>
      </c>
    </row>
    <row ht="25.5" outlineLevel="0" r="1803">
      <c r="A1803" s="160" t="s">
        <v>1643</v>
      </c>
      <c r="B1803" s="161" t="s">
        <v>176</v>
      </c>
      <c r="C1803" s="161" t="s">
        <v>1089</v>
      </c>
      <c r="D1803" s="161" t="s">
        <v>1644</v>
      </c>
      <c r="E1803" s="161" t="s">
        <v>851</v>
      </c>
      <c r="F1803" s="162" t="n">
        <v>1294300</v>
      </c>
      <c r="G1803" s="164" t="str">
        <f aca="false" ca="false" dt2D="false" dtr="false" t="normal">CONCATENATE(C1803, D1803, E1803)</f>
        <v>05031100000000</v>
      </c>
    </row>
    <row ht="51" outlineLevel="0" r="1804">
      <c r="A1804" s="160" t="s">
        <v>1675</v>
      </c>
      <c r="B1804" s="161" t="s">
        <v>176</v>
      </c>
      <c r="C1804" s="161" t="s">
        <v>1089</v>
      </c>
      <c r="D1804" s="161" t="s">
        <v>1676</v>
      </c>
      <c r="E1804" s="161" t="s">
        <v>851</v>
      </c>
      <c r="F1804" s="162" t="n">
        <v>1294300</v>
      </c>
      <c r="G1804" s="164" t="str">
        <f aca="false" ca="false" dt2D="false" dtr="false" t="normal">CONCATENATE(C1804, D1804, E1804)</f>
        <v>05031110000000</v>
      </c>
    </row>
    <row ht="102" outlineLevel="0" r="1805">
      <c r="A1805" s="126" t="s">
        <v>1695</v>
      </c>
      <c r="B1805" s="165" t="s">
        <v>176</v>
      </c>
      <c r="C1805" s="165" t="s">
        <v>1089</v>
      </c>
      <c r="D1805" s="165" t="s">
        <v>1696</v>
      </c>
      <c r="E1805" s="165" t="s">
        <v>851</v>
      </c>
      <c r="F1805" s="166" t="n">
        <v>1294300</v>
      </c>
      <c r="G1805" s="164" t="str">
        <f aca="false" ca="false" dt2D="false" dtr="false" t="normal">CONCATENATE(C1805, D1805, E1805)</f>
        <v>050311100S6660</v>
      </c>
    </row>
    <row outlineLevel="0" r="1806">
      <c r="A1806" s="126" t="s">
        <v>1679</v>
      </c>
      <c r="B1806" s="165" t="s">
        <v>176</v>
      </c>
      <c r="C1806" s="165" t="s">
        <v>1089</v>
      </c>
      <c r="D1806" s="165" t="s">
        <v>1696</v>
      </c>
      <c r="E1806" s="165" t="s">
        <v>1680</v>
      </c>
      <c r="F1806" s="166" t="n">
        <v>1294300</v>
      </c>
      <c r="G1806" s="164" t="str">
        <f aca="false" ca="false" dt2D="false" dtr="false" t="normal">CONCATENATE(C1806, D1806, E1806)</f>
        <v>050311100S6660500</v>
      </c>
    </row>
    <row outlineLevel="0" r="1807">
      <c r="A1807" s="126" t="s">
        <v>775</v>
      </c>
      <c r="B1807" s="165" t="s">
        <v>176</v>
      </c>
      <c r="C1807" s="165" t="s">
        <v>1089</v>
      </c>
      <c r="D1807" s="165" t="s">
        <v>1696</v>
      </c>
      <c r="E1807" s="165" t="s">
        <v>1691</v>
      </c>
      <c r="F1807" s="166" t="n">
        <v>1294300</v>
      </c>
      <c r="G1807" s="164" t="str">
        <f aca="false" ca="false" dt2D="false" dtr="false" t="normal">CONCATENATE(C1807, D1807, E1807)</f>
        <v>050311100S6660540</v>
      </c>
    </row>
    <row outlineLevel="0" r="1808">
      <c r="A1808" s="126" t="s">
        <v>1211</v>
      </c>
      <c r="B1808" s="165" t="s">
        <v>176</v>
      </c>
      <c r="C1808" s="165" t="s">
        <v>1212</v>
      </c>
      <c r="D1808" s="165" t="s">
        <v>851</v>
      </c>
      <c r="E1808" s="165" t="s">
        <v>851</v>
      </c>
      <c r="F1808" s="166" t="n">
        <v>2500000</v>
      </c>
      <c r="G1808" s="164" t="str">
        <f aca="false" ca="false" dt2D="false" dtr="false" t="normal">CONCATENATE(C1808, D1808, E1808)</f>
        <v>0700</v>
      </c>
    </row>
    <row outlineLevel="0" r="1809">
      <c r="A1809" s="126" t="s">
        <v>1219</v>
      </c>
      <c r="B1809" s="165" t="s">
        <v>176</v>
      </c>
      <c r="C1809" s="165" t="s">
        <v>1220</v>
      </c>
      <c r="D1809" s="165" t="s">
        <v>851</v>
      </c>
      <c r="E1809" s="165" t="s">
        <v>851</v>
      </c>
      <c r="F1809" s="166" t="n">
        <v>2500000</v>
      </c>
      <c r="G1809" s="164" t="str">
        <f aca="false" ca="false" dt2D="false" dtr="false" t="normal">CONCATENATE(C1809, D1809, E1809)</f>
        <v>0707</v>
      </c>
    </row>
    <row outlineLevel="0" r="1810">
      <c r="A1810" s="126" t="s">
        <v>1277</v>
      </c>
      <c r="B1810" s="165" t="s">
        <v>176</v>
      </c>
      <c r="C1810" s="165" t="s">
        <v>1220</v>
      </c>
      <c r="D1810" s="165" t="s">
        <v>1278</v>
      </c>
      <c r="E1810" s="165" t="s">
        <v>851</v>
      </c>
      <c r="F1810" s="166" t="n">
        <v>2500000</v>
      </c>
      <c r="G1810" s="164" t="str">
        <f aca="false" ca="false" dt2D="false" dtr="false" t="normal">CONCATENATE(C1810, D1810, E1810)</f>
        <v>07070600000000</v>
      </c>
    </row>
    <row ht="25.5" outlineLevel="0" r="1811">
      <c r="A1811" s="126" t="s">
        <v>1279</v>
      </c>
      <c r="B1811" s="165" t="s">
        <v>176</v>
      </c>
      <c r="C1811" s="165" t="s">
        <v>1220</v>
      </c>
      <c r="D1811" s="165" t="s">
        <v>1280</v>
      </c>
      <c r="E1811" s="165" t="s">
        <v>851</v>
      </c>
      <c r="F1811" s="166" t="n">
        <v>2500000</v>
      </c>
      <c r="G1811" s="164" t="str">
        <f aca="false" ca="false" dt2D="false" dtr="false" t="normal">CONCATENATE(C1811, D1811, E1811)</f>
        <v>07070610000000</v>
      </c>
    </row>
    <row ht="102" outlineLevel="0" r="1812">
      <c r="A1812" s="126" t="s">
        <v>1697</v>
      </c>
      <c r="B1812" s="165" t="s">
        <v>176</v>
      </c>
      <c r="C1812" s="165" t="s">
        <v>1220</v>
      </c>
      <c r="D1812" s="165" t="s">
        <v>1698</v>
      </c>
      <c r="E1812" s="165" t="s">
        <v>851</v>
      </c>
      <c r="F1812" s="166" t="n">
        <v>2500000</v>
      </c>
      <c r="G1812" s="164" t="str">
        <f aca="false" ca="false" dt2D="false" dtr="false" t="normal">CONCATENATE(C1812, D1812, E1812)</f>
        <v>070706100Ч0050</v>
      </c>
    </row>
    <row outlineLevel="0" r="1813">
      <c r="A1813" s="126" t="s">
        <v>1679</v>
      </c>
      <c r="B1813" s="165" t="s">
        <v>176</v>
      </c>
      <c r="C1813" s="165" t="s">
        <v>1220</v>
      </c>
      <c r="D1813" s="165" t="s">
        <v>1698</v>
      </c>
      <c r="E1813" s="165" t="s">
        <v>1680</v>
      </c>
      <c r="F1813" s="166" t="n">
        <v>2500000</v>
      </c>
      <c r="G1813" s="164" t="str">
        <f aca="false" ca="false" dt2D="false" dtr="false" t="normal">CONCATENATE(C1813, D1813, E1813)</f>
        <v>070706100Ч0050500</v>
      </c>
    </row>
    <row outlineLevel="0" r="1814">
      <c r="A1814" s="126" t="s">
        <v>775</v>
      </c>
      <c r="B1814" s="165" t="s">
        <v>176</v>
      </c>
      <c r="C1814" s="165" t="s">
        <v>1220</v>
      </c>
      <c r="D1814" s="165" t="s">
        <v>1698</v>
      </c>
      <c r="E1814" s="165" t="s">
        <v>1691</v>
      </c>
      <c r="F1814" s="166" t="n">
        <v>2500000</v>
      </c>
      <c r="G1814" s="164" t="str">
        <f aca="false" ca="false" dt2D="false" dtr="false" t="normal">CONCATENATE(C1814, D1814, E1814)</f>
        <v>070706100Ч0050540</v>
      </c>
    </row>
    <row outlineLevel="0" r="1815">
      <c r="A1815" s="126" t="s">
        <v>1699</v>
      </c>
      <c r="B1815" s="165" t="s">
        <v>176</v>
      </c>
      <c r="C1815" s="165" t="s">
        <v>1700</v>
      </c>
      <c r="D1815" s="165" t="s">
        <v>851</v>
      </c>
      <c r="E1815" s="165" t="s">
        <v>851</v>
      </c>
      <c r="F1815" s="166" t="n">
        <v>60210</v>
      </c>
      <c r="G1815" s="164" t="str">
        <f aca="false" ca="false" dt2D="false" dtr="false" t="normal">CONCATENATE(C1815, D1815, E1815)</f>
        <v>0900</v>
      </c>
    </row>
    <row outlineLevel="0" r="1816">
      <c r="A1816" s="126" t="s">
        <v>1701</v>
      </c>
      <c r="B1816" s="165" t="s">
        <v>176</v>
      </c>
      <c r="C1816" s="165" t="s">
        <v>1702</v>
      </c>
      <c r="D1816" s="165" t="s">
        <v>851</v>
      </c>
      <c r="E1816" s="165" t="s">
        <v>851</v>
      </c>
      <c r="F1816" s="166" t="n">
        <v>60210</v>
      </c>
      <c r="G1816" s="164" t="str">
        <f aca="false" ca="false" dt2D="false" dtr="false" t="normal">CONCATENATE(C1816, D1816, E1816)</f>
        <v>0909</v>
      </c>
    </row>
    <row ht="25.5" outlineLevel="0" r="1817">
      <c r="A1817" s="126" t="s">
        <v>1643</v>
      </c>
      <c r="B1817" s="165" t="s">
        <v>176</v>
      </c>
      <c r="C1817" s="165" t="s">
        <v>1702</v>
      </c>
      <c r="D1817" s="165" t="s">
        <v>1644</v>
      </c>
      <c r="E1817" s="165" t="s">
        <v>851</v>
      </c>
      <c r="F1817" s="166" t="n">
        <v>60210</v>
      </c>
      <c r="G1817" s="164" t="str">
        <f aca="false" ca="false" dt2D="false" dtr="false" t="normal">CONCATENATE(C1817, D1817, E1817)</f>
        <v>09091100000000</v>
      </c>
    </row>
    <row ht="51" outlineLevel="0" r="1818">
      <c r="A1818" s="126" t="s">
        <v>1675</v>
      </c>
      <c r="B1818" s="165" t="s">
        <v>176</v>
      </c>
      <c r="C1818" s="165" t="s">
        <v>1702</v>
      </c>
      <c r="D1818" s="165" t="s">
        <v>1676</v>
      </c>
      <c r="E1818" s="165" t="s">
        <v>851</v>
      </c>
      <c r="F1818" s="166" t="n">
        <v>60210</v>
      </c>
      <c r="G1818" s="164" t="str">
        <f aca="false" ca="false" dt2D="false" dtr="false" t="normal">CONCATENATE(C1818, D1818, E1818)</f>
        <v>09091110000000</v>
      </c>
    </row>
    <row ht="140.25" outlineLevel="0" r="1819">
      <c r="A1819" s="126" t="s">
        <v>1703</v>
      </c>
      <c r="B1819" s="165" t="s">
        <v>176</v>
      </c>
      <c r="C1819" s="165" t="s">
        <v>1702</v>
      </c>
      <c r="D1819" s="165" t="s">
        <v>1704</v>
      </c>
      <c r="E1819" s="165" t="s">
        <v>851</v>
      </c>
      <c r="F1819" s="166" t="n">
        <v>60210</v>
      </c>
      <c r="G1819" s="164" t="str">
        <f aca="false" ca="false" dt2D="false" dtr="false" t="normal">CONCATENATE(C1819, D1819, E1819)</f>
        <v>09091110075550</v>
      </c>
    </row>
    <row outlineLevel="0" r="1820">
      <c r="A1820" s="126" t="s">
        <v>1679</v>
      </c>
      <c r="B1820" s="165" t="s">
        <v>176</v>
      </c>
      <c r="C1820" s="165" t="s">
        <v>1702</v>
      </c>
      <c r="D1820" s="165" t="s">
        <v>1704</v>
      </c>
      <c r="E1820" s="165" t="s">
        <v>1680</v>
      </c>
      <c r="F1820" s="166" t="n">
        <v>60210</v>
      </c>
      <c r="G1820" s="164" t="str">
        <f aca="false" ca="false" dt2D="false" dtr="false" t="normal">CONCATENATE(C1820, D1820, E1820)</f>
        <v>09091110075550500</v>
      </c>
    </row>
    <row outlineLevel="0" r="1821">
      <c r="A1821" s="126" t="s">
        <v>775</v>
      </c>
      <c r="B1821" s="165" t="s">
        <v>176</v>
      </c>
      <c r="C1821" s="165" t="s">
        <v>1702</v>
      </c>
      <c r="D1821" s="165" t="s">
        <v>1704</v>
      </c>
      <c r="E1821" s="165" t="s">
        <v>1691</v>
      </c>
      <c r="F1821" s="166" t="n">
        <v>60210</v>
      </c>
      <c r="G1821" s="164" t="str">
        <f aca="false" ca="false" dt2D="false" dtr="false" t="normal">CONCATENATE(C1821, D1821, E1821)</f>
        <v>09091110075550540</v>
      </c>
    </row>
    <row outlineLevel="0" r="1822">
      <c r="A1822" s="126" t="s">
        <v>1231</v>
      </c>
      <c r="B1822" s="165" t="s">
        <v>176</v>
      </c>
      <c r="C1822" s="165" t="s">
        <v>1232</v>
      </c>
      <c r="D1822" s="165" t="s">
        <v>851</v>
      </c>
      <c r="E1822" s="165" t="s">
        <v>851</v>
      </c>
      <c r="F1822" s="166" t="n">
        <v>399200</v>
      </c>
      <c r="G1822" s="164" t="str">
        <f aca="false" ca="false" dt2D="false" dtr="false" t="normal">CONCATENATE(C1822, D1822, E1822)</f>
        <v>1100</v>
      </c>
    </row>
    <row outlineLevel="0" r="1823">
      <c r="A1823" s="126" t="s">
        <v>1392</v>
      </c>
      <c r="B1823" s="165" t="s">
        <v>176</v>
      </c>
      <c r="C1823" s="165" t="s">
        <v>1393</v>
      </c>
      <c r="D1823" s="165" t="s">
        <v>851</v>
      </c>
      <c r="E1823" s="165" t="s">
        <v>851</v>
      </c>
      <c r="F1823" s="166" t="n">
        <v>399200</v>
      </c>
      <c r="G1823" s="164" t="str">
        <f aca="false" ca="false" dt2D="false" dtr="false" t="normal">CONCATENATE(C1823, D1823, E1823)</f>
        <v>1101</v>
      </c>
    </row>
    <row ht="25.5" outlineLevel="0" r="1824">
      <c r="A1824" s="126" t="s">
        <v>1235</v>
      </c>
      <c r="B1824" s="165" t="s">
        <v>176</v>
      </c>
      <c r="C1824" s="165" t="s">
        <v>1393</v>
      </c>
      <c r="D1824" s="165" t="s">
        <v>1236</v>
      </c>
      <c r="E1824" s="165" t="s">
        <v>851</v>
      </c>
      <c r="F1824" s="166" t="n">
        <v>399200</v>
      </c>
      <c r="G1824" s="164" t="str">
        <f aca="false" ca="false" dt2D="false" dtr="false" t="normal">CONCATENATE(C1824, D1824, E1824)</f>
        <v>11010700000000</v>
      </c>
    </row>
    <row ht="25.5" outlineLevel="0" r="1825">
      <c r="A1825" s="126" t="s">
        <v>1237</v>
      </c>
      <c r="B1825" s="165" t="s">
        <v>176</v>
      </c>
      <c r="C1825" s="165" t="s">
        <v>1393</v>
      </c>
      <c r="D1825" s="165" t="s">
        <v>1238</v>
      </c>
      <c r="E1825" s="165" t="s">
        <v>851</v>
      </c>
      <c r="F1825" s="166" t="n">
        <v>399200</v>
      </c>
      <c r="G1825" s="164" t="str">
        <f aca="false" ca="false" dt2D="false" dtr="false" t="normal">CONCATENATE(C1825, D1825, E1825)</f>
        <v>11010710000000</v>
      </c>
    </row>
    <row ht="76.5" outlineLevel="0" r="1826">
      <c r="A1826" s="126" t="s">
        <v>1705</v>
      </c>
      <c r="B1826" s="165" t="s">
        <v>176</v>
      </c>
      <c r="C1826" s="165" t="s">
        <v>1393</v>
      </c>
      <c r="D1826" s="165" t="s">
        <v>1706</v>
      </c>
      <c r="E1826" s="165" t="s">
        <v>851</v>
      </c>
      <c r="F1826" s="166" t="n">
        <v>399200</v>
      </c>
      <c r="G1826" s="164" t="str">
        <f aca="false" ca="false" dt2D="false" dtr="false" t="normal">CONCATENATE(C1826, D1826, E1826)</f>
        <v>11010710074180</v>
      </c>
    </row>
    <row outlineLevel="0" r="1827">
      <c r="A1827" s="126" t="s">
        <v>1679</v>
      </c>
      <c r="B1827" s="165" t="s">
        <v>176</v>
      </c>
      <c r="C1827" s="165" t="s">
        <v>1393</v>
      </c>
      <c r="D1827" s="165" t="s">
        <v>1706</v>
      </c>
      <c r="E1827" s="165" t="s">
        <v>1680</v>
      </c>
      <c r="F1827" s="166" t="n">
        <v>399200</v>
      </c>
      <c r="G1827" s="164" t="str">
        <f aca="false" ca="false" dt2D="false" dtr="false" t="normal">CONCATENATE(C1827, D1827, E1827)</f>
        <v>11010710074180500</v>
      </c>
    </row>
    <row outlineLevel="0" r="1828">
      <c r="A1828" s="126" t="s">
        <v>775</v>
      </c>
      <c r="B1828" s="165" t="s">
        <v>176</v>
      </c>
      <c r="C1828" s="165" t="s">
        <v>1393</v>
      </c>
      <c r="D1828" s="165" t="s">
        <v>1706</v>
      </c>
      <c r="E1828" s="165" t="s">
        <v>1691</v>
      </c>
      <c r="F1828" s="166" t="n">
        <v>399200</v>
      </c>
      <c r="G1828" s="164" t="str">
        <f aca="false" ca="false" dt2D="false" dtr="false" t="normal">CONCATENATE(C1828, D1828, E1828)</f>
        <v>11010710074180540</v>
      </c>
    </row>
    <row ht="38.25" outlineLevel="0" r="1829">
      <c r="A1829" s="126" t="s">
        <v>1707</v>
      </c>
      <c r="B1829" s="165" t="s">
        <v>176</v>
      </c>
      <c r="C1829" s="165" t="s">
        <v>1708</v>
      </c>
      <c r="D1829" s="165" t="s">
        <v>851</v>
      </c>
      <c r="E1829" s="165" t="s">
        <v>851</v>
      </c>
      <c r="F1829" s="166" t="n">
        <v>157691398</v>
      </c>
      <c r="G1829" s="164" t="str">
        <f aca="false" ca="false" dt2D="false" dtr="false" t="normal">CONCATENATE(C1829, D1829, E1829)</f>
        <v>1400</v>
      </c>
    </row>
    <row ht="38.25" outlineLevel="0" r="1830">
      <c r="A1830" s="126" t="s">
        <v>1709</v>
      </c>
      <c r="B1830" s="165" t="s">
        <v>176</v>
      </c>
      <c r="C1830" s="165" t="s">
        <v>1710</v>
      </c>
      <c r="D1830" s="165" t="s">
        <v>851</v>
      </c>
      <c r="E1830" s="165" t="s">
        <v>851</v>
      </c>
      <c r="F1830" s="166" t="n">
        <v>97389400</v>
      </c>
      <c r="G1830" s="164" t="str">
        <f aca="false" ca="false" dt2D="false" dtr="false" t="normal">CONCATENATE(C1830, D1830, E1830)</f>
        <v>1401</v>
      </c>
    </row>
    <row ht="25.5" outlineLevel="0" r="1831">
      <c r="A1831" s="126" t="s">
        <v>1643</v>
      </c>
      <c r="B1831" s="165" t="s">
        <v>176</v>
      </c>
      <c r="C1831" s="165" t="s">
        <v>1710</v>
      </c>
      <c r="D1831" s="165" t="s">
        <v>1644</v>
      </c>
      <c r="E1831" s="165" t="s">
        <v>851</v>
      </c>
      <c r="F1831" s="166" t="n">
        <v>97389400</v>
      </c>
      <c r="G1831" s="164" t="str">
        <f aca="false" ca="false" dt2D="false" dtr="false" t="normal">CONCATENATE(C1831, D1831, E1831)</f>
        <v>14011100000000</v>
      </c>
    </row>
    <row ht="51" outlineLevel="0" r="1832">
      <c r="A1832" s="126" t="s">
        <v>1675</v>
      </c>
      <c r="B1832" s="165" t="s">
        <v>176</v>
      </c>
      <c r="C1832" s="165" t="s">
        <v>1710</v>
      </c>
      <c r="D1832" s="165" t="s">
        <v>1676</v>
      </c>
      <c r="E1832" s="165" t="s">
        <v>851</v>
      </c>
      <c r="F1832" s="166" t="n">
        <v>97389400</v>
      </c>
      <c r="G1832" s="164" t="str">
        <f aca="false" ca="false" dt2D="false" dtr="false" t="normal">CONCATENATE(C1832, D1832, E1832)</f>
        <v>14011110000000</v>
      </c>
    </row>
    <row ht="114.75" outlineLevel="0" r="1833">
      <c r="A1833" s="126" t="s">
        <v>1711</v>
      </c>
      <c r="B1833" s="165" t="s">
        <v>176</v>
      </c>
      <c r="C1833" s="165" t="s">
        <v>1710</v>
      </c>
      <c r="D1833" s="165" t="s">
        <v>1712</v>
      </c>
      <c r="E1833" s="165" t="s">
        <v>851</v>
      </c>
      <c r="F1833" s="166" t="n">
        <v>47081000</v>
      </c>
      <c r="G1833" s="164" t="str">
        <f aca="false" ca="false" dt2D="false" dtr="false" t="normal">CONCATENATE(C1833, D1833, E1833)</f>
        <v>14011110076010</v>
      </c>
    </row>
    <row outlineLevel="0" r="1834">
      <c r="A1834" s="126" t="s">
        <v>1679</v>
      </c>
      <c r="B1834" s="165" t="s">
        <v>176</v>
      </c>
      <c r="C1834" s="165" t="s">
        <v>1710</v>
      </c>
      <c r="D1834" s="165" t="s">
        <v>1712</v>
      </c>
      <c r="E1834" s="165" t="s">
        <v>1680</v>
      </c>
      <c r="F1834" s="166" t="n">
        <v>47081000</v>
      </c>
      <c r="G1834" s="164" t="str">
        <f aca="false" ca="false" dt2D="false" dtr="false" t="normal">CONCATENATE(C1834, D1834, E1834)</f>
        <v>14011110076010500</v>
      </c>
    </row>
    <row outlineLevel="0" r="1835">
      <c r="A1835" s="126" t="s">
        <v>1713</v>
      </c>
      <c r="B1835" s="165" t="s">
        <v>176</v>
      </c>
      <c r="C1835" s="165" t="s">
        <v>1710</v>
      </c>
      <c r="D1835" s="165" t="s">
        <v>1712</v>
      </c>
      <c r="E1835" s="165" t="s">
        <v>1714</v>
      </c>
      <c r="F1835" s="166" t="n">
        <v>47081000</v>
      </c>
      <c r="G1835" s="164" t="str">
        <f aca="false" ca="false" dt2D="false" dtr="false" t="normal">CONCATENATE(C1835, D1835, E1835)</f>
        <v>14011110076010510</v>
      </c>
    </row>
    <row outlineLevel="0" r="1836">
      <c r="A1836" s="126" t="s">
        <v>689</v>
      </c>
      <c r="B1836" s="165" t="s">
        <v>176</v>
      </c>
      <c r="C1836" s="165" t="s">
        <v>1710</v>
      </c>
      <c r="D1836" s="165" t="s">
        <v>1712</v>
      </c>
      <c r="E1836" s="165" t="s">
        <v>1715</v>
      </c>
      <c r="F1836" s="166" t="n">
        <v>47081000</v>
      </c>
      <c r="G1836" s="164" t="str">
        <f aca="false" ca="false" dt2D="false" dtr="false" t="normal">CONCATENATE(C1836, D1836, E1836)</f>
        <v>14011110076010511</v>
      </c>
    </row>
    <row ht="89.25" outlineLevel="0" r="1837">
      <c r="A1837" s="126" t="s">
        <v>1716</v>
      </c>
      <c r="B1837" s="165" t="s">
        <v>176</v>
      </c>
      <c r="C1837" s="165" t="s">
        <v>1710</v>
      </c>
      <c r="D1837" s="165" t="s">
        <v>1717</v>
      </c>
      <c r="E1837" s="165" t="s">
        <v>851</v>
      </c>
      <c r="F1837" s="166" t="n">
        <v>50308400</v>
      </c>
      <c r="G1837" s="164" t="str">
        <f aca="false" ca="false" dt2D="false" dtr="false" t="normal">CONCATENATE(C1837, D1837, E1837)</f>
        <v>14011110080130</v>
      </c>
    </row>
    <row outlineLevel="0" r="1838">
      <c r="A1838" s="126" t="s">
        <v>1679</v>
      </c>
      <c r="B1838" s="165" t="s">
        <v>176</v>
      </c>
      <c r="C1838" s="165" t="s">
        <v>1710</v>
      </c>
      <c r="D1838" s="165" t="s">
        <v>1717</v>
      </c>
      <c r="E1838" s="165" t="s">
        <v>1680</v>
      </c>
      <c r="F1838" s="166" t="n">
        <v>50308400</v>
      </c>
      <c r="G1838" s="164" t="str">
        <f aca="false" ca="false" dt2D="false" dtr="false" t="normal">CONCATENATE(C1838, D1838, E1838)</f>
        <v>14011110080130500</v>
      </c>
    </row>
    <row outlineLevel="0" r="1839">
      <c r="A1839" s="126" t="s">
        <v>1713</v>
      </c>
      <c r="B1839" s="165" t="s">
        <v>176</v>
      </c>
      <c r="C1839" s="165" t="s">
        <v>1710</v>
      </c>
      <c r="D1839" s="165" t="s">
        <v>1717</v>
      </c>
      <c r="E1839" s="165" t="s">
        <v>1714</v>
      </c>
      <c r="F1839" s="166" t="n">
        <v>50308400</v>
      </c>
      <c r="G1839" s="164" t="str">
        <f aca="false" ca="false" dt2D="false" dtr="false" t="normal">CONCATENATE(C1839, D1839, E1839)</f>
        <v>14011110080130510</v>
      </c>
    </row>
    <row outlineLevel="0" r="1840">
      <c r="A1840" s="126" t="s">
        <v>689</v>
      </c>
      <c r="B1840" s="165" t="s">
        <v>176</v>
      </c>
      <c r="C1840" s="165" t="s">
        <v>1710</v>
      </c>
      <c r="D1840" s="165" t="s">
        <v>1717</v>
      </c>
      <c r="E1840" s="165" t="s">
        <v>1715</v>
      </c>
      <c r="F1840" s="166" t="n">
        <v>50308400</v>
      </c>
      <c r="G1840" s="164" t="str">
        <f aca="false" ca="false" dt2D="false" dtr="false" t="normal">CONCATENATE(C1840, D1840, E1840)</f>
        <v>14011110080130511</v>
      </c>
    </row>
    <row outlineLevel="0" r="1841">
      <c r="A1841" s="126" t="s">
        <v>1718</v>
      </c>
      <c r="B1841" s="165" t="s">
        <v>176</v>
      </c>
      <c r="C1841" s="165" t="s">
        <v>1719</v>
      </c>
      <c r="D1841" s="165" t="s">
        <v>851</v>
      </c>
      <c r="E1841" s="165" t="s">
        <v>851</v>
      </c>
      <c r="F1841" s="166" t="n">
        <v>60301998</v>
      </c>
      <c r="G1841" s="164" t="str">
        <f aca="false" ca="false" dt2D="false" dtr="false" t="normal">CONCATENATE(C1841, D1841, E1841)</f>
        <v>1403</v>
      </c>
    </row>
    <row ht="25.5" outlineLevel="0" r="1842">
      <c r="A1842" s="126" t="s">
        <v>1643</v>
      </c>
      <c r="B1842" s="165" t="s">
        <v>176</v>
      </c>
      <c r="C1842" s="165" t="s">
        <v>1719</v>
      </c>
      <c r="D1842" s="165" t="s">
        <v>1644</v>
      </c>
      <c r="E1842" s="165" t="s">
        <v>851</v>
      </c>
      <c r="F1842" s="166" t="n">
        <v>60301998</v>
      </c>
      <c r="G1842" s="164" t="str">
        <f aca="false" ca="false" dt2D="false" dtr="false" t="normal">CONCATENATE(C1842, D1842, E1842)</f>
        <v>14031100000000</v>
      </c>
    </row>
    <row ht="51" outlineLevel="0" r="1843">
      <c r="A1843" s="126" t="s">
        <v>1675</v>
      </c>
      <c r="B1843" s="165" t="s">
        <v>176</v>
      </c>
      <c r="C1843" s="165" t="s">
        <v>1719</v>
      </c>
      <c r="D1843" s="165" t="s">
        <v>1676</v>
      </c>
      <c r="E1843" s="165" t="s">
        <v>851</v>
      </c>
      <c r="F1843" s="166" t="n">
        <v>60301998</v>
      </c>
      <c r="G1843" s="164" t="str">
        <f aca="false" ca="false" dt2D="false" dtr="false" t="normal">CONCATENATE(C1843, D1843, E1843)</f>
        <v>14031110000000</v>
      </c>
    </row>
    <row ht="114.75" outlineLevel="0" r="1844">
      <c r="A1844" s="126" t="s">
        <v>1720</v>
      </c>
      <c r="B1844" s="165" t="s">
        <v>176</v>
      </c>
      <c r="C1844" s="165" t="s">
        <v>1719</v>
      </c>
      <c r="D1844" s="165" t="s">
        <v>1721</v>
      </c>
      <c r="E1844" s="165" t="s">
        <v>851</v>
      </c>
      <c r="F1844" s="166" t="n">
        <v>1829220</v>
      </c>
      <c r="G1844" s="164" t="str">
        <f aca="false" ca="false" dt2D="false" dtr="false" t="normal">CONCATENATE(C1844, D1844, E1844)</f>
        <v>14031110010340</v>
      </c>
    </row>
    <row outlineLevel="0" r="1845">
      <c r="A1845" s="126" t="s">
        <v>1679</v>
      </c>
      <c r="B1845" s="165" t="s">
        <v>176</v>
      </c>
      <c r="C1845" s="165" t="s">
        <v>1719</v>
      </c>
      <c r="D1845" s="165" t="s">
        <v>1721</v>
      </c>
      <c r="E1845" s="165" t="s">
        <v>1680</v>
      </c>
      <c r="F1845" s="166" t="n">
        <v>1829220</v>
      </c>
      <c r="G1845" s="164" t="str">
        <f aca="false" ca="false" dt2D="false" dtr="false" t="normal">CONCATENATE(C1845, D1845, E1845)</f>
        <v>14031110010340500</v>
      </c>
    </row>
    <row outlineLevel="0" r="1846">
      <c r="A1846" s="126" t="s">
        <v>775</v>
      </c>
      <c r="B1846" s="165" t="s">
        <v>176</v>
      </c>
      <c r="C1846" s="165" t="s">
        <v>1719</v>
      </c>
      <c r="D1846" s="165" t="s">
        <v>1721</v>
      </c>
      <c r="E1846" s="165" t="s">
        <v>1691</v>
      </c>
      <c r="F1846" s="166" t="n">
        <v>1829220</v>
      </c>
      <c r="G1846" s="164" t="str">
        <f aca="false" ca="false" dt2D="false" dtr="false" t="normal">CONCATENATE(C1846, D1846, E1846)</f>
        <v>14031110010340540</v>
      </c>
    </row>
    <row ht="114.75" outlineLevel="0" r="1847">
      <c r="A1847" s="126" t="s">
        <v>1722</v>
      </c>
      <c r="B1847" s="165" t="s">
        <v>176</v>
      </c>
      <c r="C1847" s="165" t="s">
        <v>1719</v>
      </c>
      <c r="D1847" s="165" t="s">
        <v>1723</v>
      </c>
      <c r="E1847" s="165" t="s">
        <v>851</v>
      </c>
      <c r="F1847" s="166" t="n">
        <v>5458044</v>
      </c>
      <c r="G1847" s="164" t="str">
        <f aca="false" ca="false" dt2D="false" dtr="false" t="normal">CONCATENATE(C1847, D1847, E1847)</f>
        <v>14031110027240</v>
      </c>
    </row>
    <row outlineLevel="0" r="1848">
      <c r="A1848" s="126" t="s">
        <v>1679</v>
      </c>
      <c r="B1848" s="165" t="s">
        <v>176</v>
      </c>
      <c r="C1848" s="165" t="s">
        <v>1719</v>
      </c>
      <c r="D1848" s="165" t="s">
        <v>1723</v>
      </c>
      <c r="E1848" s="165" t="s">
        <v>1680</v>
      </c>
      <c r="F1848" s="166" t="n">
        <v>5458044</v>
      </c>
      <c r="G1848" s="164" t="str">
        <f aca="false" ca="false" dt2D="false" dtr="false" t="normal">CONCATENATE(C1848, D1848, E1848)</f>
        <v>14031110027240500</v>
      </c>
    </row>
    <row outlineLevel="0" r="1849">
      <c r="A1849" s="126" t="s">
        <v>775</v>
      </c>
      <c r="B1849" s="165" t="s">
        <v>176</v>
      </c>
      <c r="C1849" s="165" t="s">
        <v>1719</v>
      </c>
      <c r="D1849" s="165" t="s">
        <v>1723</v>
      </c>
      <c r="E1849" s="165" t="s">
        <v>1691</v>
      </c>
      <c r="F1849" s="166" t="n">
        <v>5458044</v>
      </c>
      <c r="G1849" s="164" t="str">
        <f aca="false" ca="false" dt2D="false" dtr="false" t="normal">CONCATENATE(C1849, D1849, E1849)</f>
        <v>14031110027240540</v>
      </c>
    </row>
    <row ht="102" outlineLevel="0" r="1850">
      <c r="A1850" s="126" t="s">
        <v>1724</v>
      </c>
      <c r="B1850" s="165" t="s">
        <v>176</v>
      </c>
      <c r="C1850" s="165" t="s">
        <v>1719</v>
      </c>
      <c r="D1850" s="165" t="s">
        <v>1725</v>
      </c>
      <c r="E1850" s="165" t="s">
        <v>851</v>
      </c>
      <c r="F1850" s="166" t="n">
        <v>2763258</v>
      </c>
      <c r="G1850" s="164" t="str">
        <f aca="false" ca="false" dt2D="false" dtr="false" t="normal">CONCATENATE(C1850, D1850, E1850)</f>
        <v>14031110077450</v>
      </c>
    </row>
    <row outlineLevel="0" r="1851">
      <c r="A1851" s="126" t="s">
        <v>1679</v>
      </c>
      <c r="B1851" s="165" t="s">
        <v>176</v>
      </c>
      <c r="C1851" s="165" t="s">
        <v>1719</v>
      </c>
      <c r="D1851" s="165" t="s">
        <v>1725</v>
      </c>
      <c r="E1851" s="165" t="s">
        <v>1680</v>
      </c>
      <c r="F1851" s="166" t="n">
        <v>2763258</v>
      </c>
      <c r="G1851" s="164" t="str">
        <f aca="false" ca="false" dt2D="false" dtr="false" t="normal">CONCATENATE(C1851, D1851, E1851)</f>
        <v>14031110077450500</v>
      </c>
    </row>
    <row outlineLevel="0" r="1852">
      <c r="A1852" s="126" t="s">
        <v>775</v>
      </c>
      <c r="B1852" s="165" t="s">
        <v>176</v>
      </c>
      <c r="C1852" s="165" t="s">
        <v>1719</v>
      </c>
      <c r="D1852" s="165" t="s">
        <v>1725</v>
      </c>
      <c r="E1852" s="165" t="s">
        <v>1691</v>
      </c>
      <c r="F1852" s="166" t="n">
        <v>2763258</v>
      </c>
      <c r="G1852" s="164" t="str">
        <f aca="false" ca="false" dt2D="false" dtr="false" t="normal">CONCATENATE(C1852, D1852, E1852)</f>
        <v>14031110077450540</v>
      </c>
    </row>
    <row ht="89.25" outlineLevel="0" r="1853">
      <c r="A1853" s="126" t="s">
        <v>1726</v>
      </c>
      <c r="B1853" s="165" t="s">
        <v>176</v>
      </c>
      <c r="C1853" s="165" t="s">
        <v>1719</v>
      </c>
      <c r="D1853" s="165" t="s">
        <v>1727</v>
      </c>
      <c r="E1853" s="165" t="s">
        <v>851</v>
      </c>
      <c r="F1853" s="166" t="n">
        <v>43683322</v>
      </c>
      <c r="G1853" s="164" t="str">
        <f aca="false" ca="false" dt2D="false" dtr="false" t="normal">CONCATENATE(C1853, D1853, E1853)</f>
        <v>14031110080120</v>
      </c>
    </row>
    <row outlineLevel="0" r="1854">
      <c r="A1854" s="126" t="s">
        <v>1679</v>
      </c>
      <c r="B1854" s="165" t="s">
        <v>176</v>
      </c>
      <c r="C1854" s="165" t="s">
        <v>1719</v>
      </c>
      <c r="D1854" s="165" t="s">
        <v>1727</v>
      </c>
      <c r="E1854" s="165" t="s">
        <v>1680</v>
      </c>
      <c r="F1854" s="166" t="n">
        <v>43683322</v>
      </c>
      <c r="G1854" s="164" t="str">
        <f aca="false" ca="false" dt2D="false" dtr="false" t="normal">CONCATENATE(C1854, D1854, E1854)</f>
        <v>14031110080120500</v>
      </c>
    </row>
    <row outlineLevel="0" r="1855">
      <c r="A1855" s="126" t="s">
        <v>775</v>
      </c>
      <c r="B1855" s="165" t="s">
        <v>176</v>
      </c>
      <c r="C1855" s="165" t="s">
        <v>1719</v>
      </c>
      <c r="D1855" s="165" t="s">
        <v>1727</v>
      </c>
      <c r="E1855" s="165" t="s">
        <v>1691</v>
      </c>
      <c r="F1855" s="166" t="n">
        <v>43683322</v>
      </c>
      <c r="G1855" s="164" t="str">
        <f aca="false" ca="false" dt2D="false" dtr="false" t="normal">CONCATENATE(C1855, D1855, E1855)</f>
        <v>14031110080120540</v>
      </c>
    </row>
    <row ht="114.75" outlineLevel="0" r="1856">
      <c r="A1856" s="126" t="s">
        <v>1728</v>
      </c>
      <c r="B1856" s="165" t="s">
        <v>176</v>
      </c>
      <c r="C1856" s="165" t="s">
        <v>1719</v>
      </c>
      <c r="D1856" s="165" t="s">
        <v>1729</v>
      </c>
      <c r="E1856" s="165" t="s">
        <v>851</v>
      </c>
      <c r="F1856" s="166" t="n">
        <v>6568154</v>
      </c>
      <c r="G1856" s="164" t="str">
        <f aca="false" ca="false" dt2D="false" dtr="false" t="normal">CONCATENATE(C1856, D1856, E1856)</f>
        <v>140311100S6410</v>
      </c>
    </row>
    <row outlineLevel="0" r="1857">
      <c r="A1857" s="126" t="s">
        <v>1679</v>
      </c>
      <c r="B1857" s="165" t="s">
        <v>176</v>
      </c>
      <c r="C1857" s="165" t="s">
        <v>1719</v>
      </c>
      <c r="D1857" s="165" t="s">
        <v>1729</v>
      </c>
      <c r="E1857" s="165" t="s">
        <v>1680</v>
      </c>
      <c r="F1857" s="166" t="n">
        <v>6568154</v>
      </c>
      <c r="G1857" s="164" t="str">
        <f aca="false" ca="false" dt2D="false" dtr="false" t="normal">CONCATENATE(C1857, D1857, E1857)</f>
        <v>140311100S6410500</v>
      </c>
    </row>
    <row outlineLevel="0" r="1858">
      <c r="A1858" s="126" t="s">
        <v>775</v>
      </c>
      <c r="B1858" s="165" t="s">
        <v>176</v>
      </c>
      <c r="C1858" s="165" t="s">
        <v>1719</v>
      </c>
      <c r="D1858" s="165" t="s">
        <v>1729</v>
      </c>
      <c r="E1858" s="165" t="s">
        <v>1691</v>
      </c>
      <c r="F1858" s="166" t="n">
        <v>6568154</v>
      </c>
      <c r="G1858" s="164" t="str">
        <f aca="false" ca="false" dt2D="false" dtr="false" t="normal">CONCATENATE(C1858, D1858, E1858)</f>
        <v>140311100S6410540</v>
      </c>
    </row>
  </sheetData>
  <autoFilter ref="A7:H1858"/>
  <mergeCells count="6">
    <mergeCell ref="A1:F1"/>
    <mergeCell ref="A2:F2"/>
    <mergeCell ref="A3:F3"/>
    <mergeCell ref="A5:A6"/>
    <mergeCell ref="B5:E5"/>
    <mergeCell ref="F5:F6"/>
  </mergeCells>
  <pageMargins bottom="0.189999997615814" footer="0.170000001788139" header="0.170000001788139" left="0.984251976013184" right="0.236220464110374" top="0.199999988079071"/>
  <pageSetup fitToHeight="0" fitToWidth="1" orientation="portrait" paperHeight="297mm" paperSize="9" paperWidth="210mm" scale="100"/>
</worksheet>
</file>

<file path=xl/worksheets/sheet7.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sheetPr>
  <dimension ref="A1:L1048576"/>
  <sheetViews>
    <sheetView showZeros="true" workbookViewId="0"/>
  </sheetViews>
  <sheetFormatPr baseColWidth="8" customHeight="false" defaultColWidth="9.01743714249899" defaultRowHeight="12.75" zeroHeight="false"/>
  <cols>
    <col customWidth="true" max="1" min="1" outlineLevel="0" style="167" width="38.3318143901889"/>
    <col customWidth="true" max="2" min="2" outlineLevel="0" style="167" width="7.18697447468403"/>
    <col customWidth="true" max="3" min="3" outlineLevel="0" style="167" width="7.89218430249485"/>
    <col customWidth="true" max="4" min="4" outlineLevel="0" style="167" width="11.5531096381248"/>
    <col customWidth="true" max="5" min="5" outlineLevel="0" style="167" width="9.29875035250003"/>
    <col customWidth="true" max="7" min="6" outlineLevel="0" style="103" width="19.4452939406196"/>
    <col customWidth="true" max="8" min="8" outlineLevel="0" style="103" width="15.3604719871799"/>
    <col bestFit="true" customWidth="true" max="9" min="9" outlineLevel="0" style="103" width="13.3874259115562"/>
    <col customWidth="true" max="10" min="10" outlineLevel="0" style="103" width="9.01743714249899"/>
    <col customWidth="true" max="11" min="11" outlineLevel="0" style="103" width="17.4722478649959"/>
    <col customWidth="true" max="12" min="12" outlineLevel="0" style="103" width="26.2122267564398"/>
    <col customWidth="true" max="16384" min="13" outlineLevel="0" style="103" width="9.01743714249899"/>
  </cols>
  <sheetData>
    <row customHeight="true" ht="48" outlineLevel="0" r="1">
      <c r="A1" s="2" t="str">
        <f aca="false" ca="false" dt2D="false" dtr="false" t="normal">"Приложение №"&amp;Н2вед1&amp;"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2" t="s"/>
      <c r="C1" s="2" t="s"/>
      <c r="D1" s="2" t="s"/>
      <c r="E1" s="2" t="s"/>
      <c r="F1" s="2" t="s"/>
      <c r="G1" s="2" t="s"/>
    </row>
    <row customHeight="true" ht="53.25" outlineLevel="0" r="2">
      <c r="A2" s="2" t="str">
        <f aca="false" ca="false" dt2D="false" dtr="false" t="normal">"Приложение "&amp;Н1вед1&amp;" к решению
Богучанского районного Совета депутатов
от "&amp;Р1дата&amp;" года №"&amp;Р1номер</f>
        <v>Приложение 4 к решению
Богучанского районного Совета депутатов
от 22.12.2021 года №18/1-133</v>
      </c>
      <c r="B2" s="2" t="s"/>
      <c r="C2" s="2" t="s"/>
      <c r="D2" s="2" t="s"/>
      <c r="E2" s="2" t="s"/>
      <c r="F2" s="2" t="s"/>
      <c r="G2" s="2" t="s"/>
    </row>
    <row customHeight="true" ht="58.5" outlineLevel="0" r="3">
      <c r="A3" s="3" t="str">
        <f aca="false" ca="false" dt2D="false" dtr="false" t="normal">"Ведомственная структура расходов районного бюджета на плановый период "&amp;ПлПер&amp;" годов"</f>
        <v>Ведомственная структура расходов районного бюджета на плановый период 2023-2024 годов</v>
      </c>
      <c r="B3" s="4" t="s"/>
      <c r="C3" s="4" t="s"/>
      <c r="D3" s="4" t="s"/>
      <c r="E3" s="4" t="s"/>
      <c r="F3" s="4" t="s"/>
      <c r="G3" s="5" t="s"/>
    </row>
    <row outlineLevel="0" r="4">
      <c r="G4" s="105" t="s">
        <v>0</v>
      </c>
    </row>
    <row outlineLevel="0" r="5">
      <c r="A5" s="153" t="s">
        <v>844</v>
      </c>
      <c r="B5" s="153" t="s">
        <v>845</v>
      </c>
      <c r="C5" s="154" t="s"/>
      <c r="D5" s="154" t="s"/>
      <c r="E5" s="155" t="s"/>
      <c r="F5" s="153" t="s">
        <v>454</v>
      </c>
      <c r="G5" s="153" t="s">
        <v>5</v>
      </c>
    </row>
    <row customHeight="true" ht="41.25" outlineLevel="0" r="6">
      <c r="A6" s="157" t="s"/>
      <c r="B6" s="153" t="s">
        <v>846</v>
      </c>
      <c r="C6" s="153" t="s">
        <v>847</v>
      </c>
      <c r="D6" s="153" t="s">
        <v>848</v>
      </c>
      <c r="E6" s="153" t="s">
        <v>849</v>
      </c>
      <c r="F6" s="157" t="s"/>
      <c r="G6" s="157" t="s"/>
    </row>
    <row customFormat="true" ht="12.75" outlineLevel="0" r="7" s="159">
      <c r="A7" s="168" t="s">
        <v>850</v>
      </c>
      <c r="B7" s="169" t="s">
        <v>851</v>
      </c>
      <c r="C7" s="169" t="s">
        <v>851</v>
      </c>
      <c r="D7" s="169" t="s">
        <v>851</v>
      </c>
      <c r="E7" s="169" t="s">
        <v>851</v>
      </c>
      <c r="F7" s="170" t="n">
        <f aca="false" ca="false" dt2D="false" dtr="false" t="normal">2341736603.34+30000000</f>
        <v>2371736603.34</v>
      </c>
      <c r="G7" s="170" t="n">
        <f aca="false" ca="false" dt2D="false" dtr="false" t="normal">2296899854.25+63000000</f>
        <v>2359899854.25</v>
      </c>
      <c r="I7" s="163" t="n"/>
    </row>
    <row outlineLevel="0" r="8">
      <c r="A8" s="168" t="s">
        <v>41</v>
      </c>
      <c r="B8" s="169" t="s">
        <v>44</v>
      </c>
      <c r="C8" s="169" t="s">
        <v>851</v>
      </c>
      <c r="D8" s="169" t="s">
        <v>851</v>
      </c>
      <c r="E8" s="169" t="s">
        <v>851</v>
      </c>
      <c r="F8" s="170" t="n">
        <v>7274170</v>
      </c>
      <c r="G8" s="170" t="n">
        <v>7274170</v>
      </c>
      <c r="H8" s="171" t="n"/>
    </row>
    <row outlineLevel="0" r="9">
      <c r="A9" s="168" t="s">
        <v>852</v>
      </c>
      <c r="B9" s="169" t="s">
        <v>44</v>
      </c>
      <c r="C9" s="169" t="s">
        <v>853</v>
      </c>
      <c r="D9" s="169" t="s">
        <v>851</v>
      </c>
      <c r="E9" s="169" t="s">
        <v>851</v>
      </c>
      <c r="F9" s="170" t="n">
        <v>7274170</v>
      </c>
      <c r="G9" s="170" t="n">
        <v>7274170</v>
      </c>
      <c r="H9" s="164" t="str">
        <f aca="false" ca="false" dt2D="false" dtr="false" t="normal">CONCATENATE(C9, , D9, E9)</f>
        <v>0100</v>
      </c>
    </row>
    <row ht="63.75" outlineLevel="0" r="10">
      <c r="A10" s="168" t="s">
        <v>854</v>
      </c>
      <c r="B10" s="169" t="s">
        <v>44</v>
      </c>
      <c r="C10" s="169" t="s">
        <v>855</v>
      </c>
      <c r="D10" s="169" t="s">
        <v>851</v>
      </c>
      <c r="E10" s="169" t="s">
        <v>851</v>
      </c>
      <c r="F10" s="170" t="n">
        <v>7274170</v>
      </c>
      <c r="G10" s="170" t="n">
        <v>7274170</v>
      </c>
      <c r="H10" s="164" t="str">
        <f aca="false" ca="false" dt2D="false" dtr="false" t="normal">CONCATENATE(C10, , D10, E10)</f>
        <v>0103</v>
      </c>
    </row>
    <row ht="38.25" outlineLevel="0" r="11">
      <c r="A11" s="168" t="s">
        <v>856</v>
      </c>
      <c r="B11" s="169" t="s">
        <v>44</v>
      </c>
      <c r="C11" s="169" t="s">
        <v>855</v>
      </c>
      <c r="D11" s="169" t="s">
        <v>857</v>
      </c>
      <c r="E11" s="169" t="s">
        <v>851</v>
      </c>
      <c r="F11" s="170" t="n">
        <v>7274170</v>
      </c>
      <c r="G11" s="170" t="n">
        <v>7274170</v>
      </c>
      <c r="H11" s="164" t="str">
        <f aca="false" ca="false" dt2D="false" dtr="false" t="normal">CONCATENATE(C11, , D11, E11)</f>
        <v>01038000000000</v>
      </c>
    </row>
    <row ht="51" outlineLevel="0" r="12">
      <c r="A12" s="168" t="s">
        <v>858</v>
      </c>
      <c r="B12" s="169" t="s">
        <v>44</v>
      </c>
      <c r="C12" s="169" t="s">
        <v>855</v>
      </c>
      <c r="D12" s="169" t="s">
        <v>859</v>
      </c>
      <c r="E12" s="169" t="s">
        <v>851</v>
      </c>
      <c r="F12" s="170" t="n">
        <v>3413923</v>
      </c>
      <c r="G12" s="170" t="n">
        <v>3413923</v>
      </c>
      <c r="H12" s="164" t="str">
        <f aca="false" ca="false" dt2D="false" dtr="false" t="normal">CONCATENATE(C12, , D12, E12)</f>
        <v>01038020000000</v>
      </c>
    </row>
    <row ht="51" outlineLevel="0" r="13">
      <c r="A13" s="168" t="s">
        <v>868</v>
      </c>
      <c r="B13" s="169" t="s">
        <v>44</v>
      </c>
      <c r="C13" s="169" t="s">
        <v>855</v>
      </c>
      <c r="D13" s="169" t="s">
        <v>869</v>
      </c>
      <c r="E13" s="169" t="s">
        <v>851</v>
      </c>
      <c r="F13" s="170" t="n">
        <v>3313923</v>
      </c>
      <c r="G13" s="170" t="n">
        <v>3313923</v>
      </c>
      <c r="H13" s="164" t="str">
        <f aca="false" ca="false" dt2D="false" dtr="false" t="normal">CONCATENATE(C13, , D13, E13)</f>
        <v>01038020060000</v>
      </c>
    </row>
    <row ht="76.5" outlineLevel="0" r="14">
      <c r="A14" s="168" t="s">
        <v>862</v>
      </c>
      <c r="B14" s="169" t="s">
        <v>44</v>
      </c>
      <c r="C14" s="169" t="s">
        <v>855</v>
      </c>
      <c r="D14" s="169" t="s">
        <v>869</v>
      </c>
      <c r="E14" s="169" t="s">
        <v>505</v>
      </c>
      <c r="F14" s="170" t="n">
        <v>2790173</v>
      </c>
      <c r="G14" s="170" t="n">
        <v>2790173</v>
      </c>
      <c r="H14" s="164" t="str">
        <f aca="false" ca="false" dt2D="false" dtr="false" t="normal">CONCATENATE(C14, , D14, E14)</f>
        <v>01038020060000100</v>
      </c>
    </row>
    <row ht="38.25" outlineLevel="0" r="15">
      <c r="A15" s="168" t="s">
        <v>863</v>
      </c>
      <c r="B15" s="169" t="s">
        <v>44</v>
      </c>
      <c r="C15" s="169" t="s">
        <v>855</v>
      </c>
      <c r="D15" s="169" t="s">
        <v>869</v>
      </c>
      <c r="E15" s="169" t="s">
        <v>559</v>
      </c>
      <c r="F15" s="170" t="n">
        <v>2790173</v>
      </c>
      <c r="G15" s="170" t="n">
        <v>2790173</v>
      </c>
      <c r="H15" s="164" t="str">
        <f aca="false" ca="false" dt2D="false" dtr="false" t="normal">CONCATENATE(C15, , D15, E15)</f>
        <v>01038020060000120</v>
      </c>
    </row>
    <row ht="25.5" outlineLevel="0" r="16">
      <c r="A16" s="168" t="s">
        <v>864</v>
      </c>
      <c r="B16" s="169" t="s">
        <v>44</v>
      </c>
      <c r="C16" s="169" t="s">
        <v>855</v>
      </c>
      <c r="D16" s="169" t="s">
        <v>869</v>
      </c>
      <c r="E16" s="169" t="s">
        <v>865</v>
      </c>
      <c r="F16" s="170" t="n">
        <v>2122637</v>
      </c>
      <c r="G16" s="170" t="n">
        <v>2122637</v>
      </c>
      <c r="H16" s="164" t="str">
        <f aca="false" ca="false" dt2D="false" dtr="false" t="normal">CONCATENATE(C16, , D16, E16)</f>
        <v>01038020060000121</v>
      </c>
    </row>
    <row ht="51" outlineLevel="0" r="17">
      <c r="A17" s="168" t="s">
        <v>870</v>
      </c>
      <c r="B17" s="169" t="s">
        <v>44</v>
      </c>
      <c r="C17" s="169" t="s">
        <v>855</v>
      </c>
      <c r="D17" s="169" t="s">
        <v>869</v>
      </c>
      <c r="E17" s="169" t="s">
        <v>871</v>
      </c>
      <c r="F17" s="170" t="n">
        <v>26500</v>
      </c>
      <c r="G17" s="170" t="n">
        <v>26500</v>
      </c>
      <c r="H17" s="164" t="str">
        <f aca="false" ca="false" dt2D="false" dtr="false" t="normal">CONCATENATE(C17, , D17, E17)</f>
        <v>01038020060000122</v>
      </c>
    </row>
    <row ht="63.75" outlineLevel="0" r="18">
      <c r="A18" s="168" t="s">
        <v>866</v>
      </c>
      <c r="B18" s="169" t="s">
        <v>44</v>
      </c>
      <c r="C18" s="169" t="s">
        <v>855</v>
      </c>
      <c r="D18" s="169" t="s">
        <v>869</v>
      </c>
      <c r="E18" s="169" t="s">
        <v>867</v>
      </c>
      <c r="F18" s="170" t="n">
        <v>641036</v>
      </c>
      <c r="G18" s="170" t="n">
        <v>641036</v>
      </c>
      <c r="H18" s="164" t="str">
        <f aca="false" ca="false" dt2D="false" dtr="false" t="normal">CONCATENATE(C18, , D18, E18)</f>
        <v>01038020060000129</v>
      </c>
    </row>
    <row ht="38.25" outlineLevel="0" r="19">
      <c r="A19" s="168" t="s">
        <v>872</v>
      </c>
      <c r="B19" s="169" t="s">
        <v>44</v>
      </c>
      <c r="C19" s="169" t="s">
        <v>855</v>
      </c>
      <c r="D19" s="169" t="s">
        <v>869</v>
      </c>
      <c r="E19" s="169" t="s">
        <v>873</v>
      </c>
      <c r="F19" s="170" t="n">
        <v>523750</v>
      </c>
      <c r="G19" s="170" t="n">
        <v>523750</v>
      </c>
      <c r="H19" s="164" t="str">
        <f aca="false" ca="false" dt2D="false" dtr="false" t="normal">CONCATENATE(C19, , D19, E19)</f>
        <v>01038020060000200</v>
      </c>
    </row>
    <row ht="38.25" outlineLevel="0" r="20">
      <c r="A20" s="168" t="s">
        <v>874</v>
      </c>
      <c r="B20" s="169" t="s">
        <v>44</v>
      </c>
      <c r="C20" s="169" t="s">
        <v>855</v>
      </c>
      <c r="D20" s="169" t="s">
        <v>869</v>
      </c>
      <c r="E20" s="169" t="s">
        <v>875</v>
      </c>
      <c r="F20" s="170" t="n">
        <v>523750</v>
      </c>
      <c r="G20" s="170" t="n">
        <v>523750</v>
      </c>
      <c r="H20" s="164" t="str">
        <f aca="false" ca="false" dt2D="false" dtr="false" t="normal">CONCATENATE(C20, , D20, E20)</f>
        <v>01038020060000240</v>
      </c>
    </row>
    <row outlineLevel="0" r="21">
      <c r="A21" s="168" t="s">
        <v>876</v>
      </c>
      <c r="B21" s="169" t="s">
        <v>44</v>
      </c>
      <c r="C21" s="169" t="s">
        <v>855</v>
      </c>
      <c r="D21" s="169" t="s">
        <v>869</v>
      </c>
      <c r="E21" s="169" t="s">
        <v>877</v>
      </c>
      <c r="F21" s="170" t="n">
        <v>523750</v>
      </c>
      <c r="G21" s="170" t="n">
        <v>523750</v>
      </c>
      <c r="H21" s="164" t="str">
        <f aca="false" ca="false" dt2D="false" dtr="false" t="normal">CONCATENATE(C21, , D21, E21)</f>
        <v>01038020060000244</v>
      </c>
    </row>
    <row ht="76.5" outlineLevel="0" r="22">
      <c r="A22" s="168" t="s">
        <v>878</v>
      </c>
      <c r="B22" s="169" t="s">
        <v>44</v>
      </c>
      <c r="C22" s="169" t="s">
        <v>855</v>
      </c>
      <c r="D22" s="169" t="s">
        <v>879</v>
      </c>
      <c r="E22" s="169" t="s">
        <v>851</v>
      </c>
      <c r="F22" s="170" t="n">
        <v>100000</v>
      </c>
      <c r="G22" s="170" t="n">
        <v>100000</v>
      </c>
      <c r="H22" s="164" t="str">
        <f aca="false" ca="false" dt2D="false" dtr="false" t="normal">CONCATENATE(C22, , D22, E22)</f>
        <v>01038020067000</v>
      </c>
    </row>
    <row ht="76.5" outlineLevel="0" r="23">
      <c r="A23" s="168" t="s">
        <v>862</v>
      </c>
      <c r="B23" s="169" t="s">
        <v>44</v>
      </c>
      <c r="C23" s="169" t="s">
        <v>855</v>
      </c>
      <c r="D23" s="169" t="s">
        <v>879</v>
      </c>
      <c r="E23" s="169" t="s">
        <v>505</v>
      </c>
      <c r="F23" s="170" t="n">
        <v>100000</v>
      </c>
      <c r="G23" s="170" t="n">
        <v>100000</v>
      </c>
      <c r="H23" s="164" t="str">
        <f aca="false" ca="false" dt2D="false" dtr="false" t="normal">CONCATENATE(C23, , D23, E23)</f>
        <v>01038020067000100</v>
      </c>
    </row>
    <row ht="38.25" outlineLevel="0" r="24">
      <c r="A24" s="168" t="s">
        <v>863</v>
      </c>
      <c r="B24" s="169" t="s">
        <v>44</v>
      </c>
      <c r="C24" s="169" t="s">
        <v>855</v>
      </c>
      <c r="D24" s="169" t="s">
        <v>879</v>
      </c>
      <c r="E24" s="169" t="s">
        <v>559</v>
      </c>
      <c r="F24" s="170" t="n">
        <v>100000</v>
      </c>
      <c r="G24" s="170" t="n">
        <v>100000</v>
      </c>
      <c r="H24" s="164" t="str">
        <f aca="false" ca="false" dt2D="false" dtr="false" t="normal">CONCATENATE(C24, , D24, E24)</f>
        <v>01038020067000120</v>
      </c>
    </row>
    <row ht="51" outlineLevel="0" r="25">
      <c r="A25" s="168" t="s">
        <v>870</v>
      </c>
      <c r="B25" s="169" t="s">
        <v>44</v>
      </c>
      <c r="C25" s="169" t="s">
        <v>855</v>
      </c>
      <c r="D25" s="169" t="s">
        <v>879</v>
      </c>
      <c r="E25" s="169" t="s">
        <v>871</v>
      </c>
      <c r="F25" s="170" t="n">
        <v>100000</v>
      </c>
      <c r="G25" s="170" t="n">
        <v>100000</v>
      </c>
      <c r="H25" s="164" t="str">
        <f aca="false" ca="false" dt2D="false" dtr="false" t="normal">CONCATENATE(C25, , D25, E25)</f>
        <v>01038020067000122</v>
      </c>
    </row>
    <row ht="63.75" outlineLevel="0" r="26">
      <c r="A26" s="168" t="s">
        <v>880</v>
      </c>
      <c r="B26" s="169" t="s">
        <v>44</v>
      </c>
      <c r="C26" s="169" t="s">
        <v>855</v>
      </c>
      <c r="D26" s="169" t="s">
        <v>881</v>
      </c>
      <c r="E26" s="169" t="s">
        <v>851</v>
      </c>
      <c r="F26" s="170" t="n">
        <v>3860247</v>
      </c>
      <c r="G26" s="170" t="n">
        <v>3860247</v>
      </c>
      <c r="H26" s="164" t="str">
        <f aca="false" ca="false" dt2D="false" dtr="false" t="normal">CONCATENATE(C26, , D26, E26)</f>
        <v>01038030000000</v>
      </c>
    </row>
    <row ht="63.75" outlineLevel="0" r="27">
      <c r="A27" s="168" t="s">
        <v>880</v>
      </c>
      <c r="B27" s="169" t="s">
        <v>44</v>
      </c>
      <c r="C27" s="169" t="s">
        <v>855</v>
      </c>
      <c r="D27" s="169" t="s">
        <v>883</v>
      </c>
      <c r="E27" s="169" t="s">
        <v>851</v>
      </c>
      <c r="F27" s="170" t="n">
        <v>3810247</v>
      </c>
      <c r="G27" s="170" t="n">
        <v>3810247</v>
      </c>
      <c r="H27" s="164" t="str">
        <f aca="false" ca="false" dt2D="false" dtr="false" t="normal">CONCATENATE(C27, , D27, E27)</f>
        <v>01038030060000</v>
      </c>
    </row>
    <row ht="76.5" outlineLevel="0" r="28">
      <c r="A28" s="168" t="s">
        <v>862</v>
      </c>
      <c r="B28" s="169" t="s">
        <v>44</v>
      </c>
      <c r="C28" s="169" t="s">
        <v>855</v>
      </c>
      <c r="D28" s="169" t="s">
        <v>883</v>
      </c>
      <c r="E28" s="169" t="s">
        <v>505</v>
      </c>
      <c r="F28" s="170" t="n">
        <v>3810247</v>
      </c>
      <c r="G28" s="170" t="n">
        <v>3810247</v>
      </c>
      <c r="H28" s="164" t="str">
        <f aca="false" ca="false" dt2D="false" dtr="false" t="normal">CONCATENATE(C28, , D28, E28)</f>
        <v>01038030060000100</v>
      </c>
    </row>
    <row ht="38.25" outlineLevel="0" r="29">
      <c r="A29" s="168" t="s">
        <v>863</v>
      </c>
      <c r="B29" s="169" t="s">
        <v>44</v>
      </c>
      <c r="C29" s="169" t="s">
        <v>855</v>
      </c>
      <c r="D29" s="169" t="s">
        <v>883</v>
      </c>
      <c r="E29" s="169" t="s">
        <v>559</v>
      </c>
      <c r="F29" s="170" t="n">
        <v>3810247</v>
      </c>
      <c r="G29" s="170" t="n">
        <v>3810247</v>
      </c>
      <c r="H29" s="164" t="str">
        <f aca="false" ca="false" dt2D="false" dtr="false" t="normal">CONCATENATE(C29, , D29, E29)</f>
        <v>01038030060000120</v>
      </c>
    </row>
    <row ht="25.5" outlineLevel="0" r="30">
      <c r="A30" s="168" t="s">
        <v>864</v>
      </c>
      <c r="B30" s="169" t="s">
        <v>44</v>
      </c>
      <c r="C30" s="169" t="s">
        <v>855</v>
      </c>
      <c r="D30" s="169" t="s">
        <v>883</v>
      </c>
      <c r="E30" s="169" t="s">
        <v>865</v>
      </c>
      <c r="F30" s="170" t="n">
        <v>2694963</v>
      </c>
      <c r="G30" s="170" t="n">
        <v>2694963</v>
      </c>
      <c r="H30" s="164" t="str">
        <f aca="false" ca="false" dt2D="false" dtr="false" t="normal">CONCATENATE(C30, , D30, E30)</f>
        <v>01038030060000121</v>
      </c>
    </row>
    <row ht="51" outlineLevel="0" r="31">
      <c r="A31" s="168" t="s">
        <v>870</v>
      </c>
      <c r="B31" s="169" t="s">
        <v>44</v>
      </c>
      <c r="C31" s="169" t="s">
        <v>855</v>
      </c>
      <c r="D31" s="169" t="s">
        <v>883</v>
      </c>
      <c r="E31" s="169" t="s">
        <v>871</v>
      </c>
      <c r="F31" s="170" t="n">
        <v>56200</v>
      </c>
      <c r="G31" s="170" t="n">
        <v>56200</v>
      </c>
      <c r="H31" s="164" t="str">
        <f aca="false" ca="false" dt2D="false" dtr="false" t="normal">CONCATENATE(C31, , D31, E31)</f>
        <v>01038030060000122</v>
      </c>
    </row>
    <row ht="38.25" outlineLevel="0" r="32">
      <c r="A32" s="168" t="s">
        <v>884</v>
      </c>
      <c r="B32" s="169" t="s">
        <v>44</v>
      </c>
      <c r="C32" s="169" t="s">
        <v>855</v>
      </c>
      <c r="D32" s="169" t="s">
        <v>883</v>
      </c>
      <c r="E32" s="169" t="s">
        <v>885</v>
      </c>
      <c r="F32" s="170" t="n">
        <v>264000</v>
      </c>
      <c r="G32" s="170" t="n">
        <v>264000</v>
      </c>
      <c r="H32" s="164" t="str">
        <f aca="false" ca="false" dt2D="false" dtr="false" t="normal">CONCATENATE(C32, , D32, E32)</f>
        <v>01038030060000123</v>
      </c>
    </row>
    <row ht="63.75" outlineLevel="0" r="33">
      <c r="A33" s="168" t="s">
        <v>866</v>
      </c>
      <c r="B33" s="169" t="s">
        <v>44</v>
      </c>
      <c r="C33" s="169" t="s">
        <v>855</v>
      </c>
      <c r="D33" s="169" t="s">
        <v>883</v>
      </c>
      <c r="E33" s="169" t="s">
        <v>867</v>
      </c>
      <c r="F33" s="170" t="n">
        <v>795084</v>
      </c>
      <c r="G33" s="170" t="n">
        <v>795084</v>
      </c>
      <c r="H33" s="164" t="str">
        <f aca="false" ca="false" dt2D="false" dtr="false" t="normal">CONCATENATE(C33, , D33, E33)</f>
        <v>01038030060000129</v>
      </c>
    </row>
    <row ht="76.5" outlineLevel="0" r="34">
      <c r="A34" s="168" t="s">
        <v>886</v>
      </c>
      <c r="B34" s="169" t="s">
        <v>44</v>
      </c>
      <c r="C34" s="169" t="s">
        <v>855</v>
      </c>
      <c r="D34" s="169" t="s">
        <v>887</v>
      </c>
      <c r="E34" s="169" t="s">
        <v>851</v>
      </c>
      <c r="F34" s="170" t="n">
        <v>50000</v>
      </c>
      <c r="G34" s="170" t="n">
        <v>50000</v>
      </c>
      <c r="H34" s="164" t="str">
        <f aca="false" ca="false" dt2D="false" dtr="false" t="normal">CONCATENATE(C34, , D34, E34)</f>
        <v>01038030067000</v>
      </c>
    </row>
    <row ht="76.5" outlineLevel="0" r="35">
      <c r="A35" s="168" t="s">
        <v>862</v>
      </c>
      <c r="B35" s="169" t="s">
        <v>44</v>
      </c>
      <c r="C35" s="169" t="s">
        <v>855</v>
      </c>
      <c r="D35" s="169" t="s">
        <v>887</v>
      </c>
      <c r="E35" s="169" t="s">
        <v>505</v>
      </c>
      <c r="F35" s="170" t="n">
        <v>50000</v>
      </c>
      <c r="G35" s="170" t="n">
        <v>50000</v>
      </c>
      <c r="H35" s="164" t="str">
        <f aca="false" ca="false" dt2D="false" dtr="false" t="normal">CONCATENATE(C35, , D35, E35)</f>
        <v>01038030067000100</v>
      </c>
    </row>
    <row ht="38.25" outlineLevel="0" r="36">
      <c r="A36" s="168" t="s">
        <v>863</v>
      </c>
      <c r="B36" s="169" t="s">
        <v>44</v>
      </c>
      <c r="C36" s="169" t="s">
        <v>855</v>
      </c>
      <c r="D36" s="169" t="s">
        <v>887</v>
      </c>
      <c r="E36" s="169" t="s">
        <v>559</v>
      </c>
      <c r="F36" s="170" t="n">
        <v>50000</v>
      </c>
      <c r="G36" s="170" t="n">
        <v>50000</v>
      </c>
      <c r="H36" s="164" t="str">
        <f aca="false" ca="false" dt2D="false" dtr="false" t="normal">CONCATENATE(C36, , D36, E36)</f>
        <v>01038030067000120</v>
      </c>
    </row>
    <row ht="51" outlineLevel="0" r="37">
      <c r="A37" s="168" t="s">
        <v>870</v>
      </c>
      <c r="B37" s="169" t="s">
        <v>44</v>
      </c>
      <c r="C37" s="169" t="s">
        <v>855</v>
      </c>
      <c r="D37" s="169" t="s">
        <v>887</v>
      </c>
      <c r="E37" s="169" t="s">
        <v>871</v>
      </c>
      <c r="F37" s="170" t="n">
        <v>50000</v>
      </c>
      <c r="G37" s="170" t="n">
        <v>50000</v>
      </c>
      <c r="H37" s="164" t="str">
        <f aca="false" ca="false" dt2D="false" dtr="false" t="normal">CONCATENATE(C37, , D37, E37)</f>
        <v>01038030067000122</v>
      </c>
    </row>
    <row ht="25.5" outlineLevel="0" r="38">
      <c r="A38" s="168" t="s">
        <v>888</v>
      </c>
      <c r="B38" s="169" t="s">
        <v>675</v>
      </c>
      <c r="C38" s="169" t="s">
        <v>851</v>
      </c>
      <c r="D38" s="169" t="s">
        <v>851</v>
      </c>
      <c r="E38" s="169" t="s">
        <v>851</v>
      </c>
      <c r="F38" s="170" t="n">
        <v>2324622</v>
      </c>
      <c r="G38" s="170" t="n">
        <v>2324622</v>
      </c>
      <c r="H38" s="164" t="str">
        <f aca="false" ca="false" dt2D="false" dtr="false" t="normal">CONCATENATE(C38, , D38, E38)</f>
        <v/>
      </c>
    </row>
    <row outlineLevel="0" r="39">
      <c r="A39" s="168" t="s">
        <v>852</v>
      </c>
      <c r="B39" s="169" t="s">
        <v>675</v>
      </c>
      <c r="C39" s="169" t="s">
        <v>853</v>
      </c>
      <c r="D39" s="169" t="s">
        <v>851</v>
      </c>
      <c r="E39" s="169" t="s">
        <v>851</v>
      </c>
      <c r="F39" s="170" t="n">
        <v>2324622</v>
      </c>
      <c r="G39" s="170" t="n">
        <v>2324622</v>
      </c>
      <c r="H39" s="164" t="str">
        <f aca="false" ca="false" dt2D="false" dtr="false" t="normal">CONCATENATE(C39, , D39, E39)</f>
        <v>0100</v>
      </c>
    </row>
    <row ht="51" outlineLevel="0" r="40">
      <c r="A40" s="168" t="s">
        <v>889</v>
      </c>
      <c r="B40" s="169" t="s">
        <v>675</v>
      </c>
      <c r="C40" s="169" t="s">
        <v>890</v>
      </c>
      <c r="D40" s="169" t="s">
        <v>851</v>
      </c>
      <c r="E40" s="169" t="s">
        <v>851</v>
      </c>
      <c r="F40" s="170" t="n">
        <v>2324622</v>
      </c>
      <c r="G40" s="170" t="n">
        <v>2324622</v>
      </c>
      <c r="H40" s="164" t="str">
        <f aca="false" ca="false" dt2D="false" dtr="false" t="normal">CONCATENATE(C40, , D40, E40)</f>
        <v>0106</v>
      </c>
    </row>
    <row ht="38.25" outlineLevel="0" r="41">
      <c r="A41" s="168" t="s">
        <v>856</v>
      </c>
      <c r="B41" s="169" t="s">
        <v>675</v>
      </c>
      <c r="C41" s="169" t="s">
        <v>890</v>
      </c>
      <c r="D41" s="169" t="s">
        <v>857</v>
      </c>
      <c r="E41" s="169" t="s">
        <v>851</v>
      </c>
      <c r="F41" s="170" t="n">
        <v>2324622</v>
      </c>
      <c r="G41" s="170" t="n">
        <v>2324622</v>
      </c>
      <c r="H41" s="164" t="str">
        <f aca="false" ca="false" dt2D="false" dtr="false" t="normal">CONCATENATE(C41, , D41, E41)</f>
        <v>01068000000000</v>
      </c>
    </row>
    <row ht="51" outlineLevel="0" r="42">
      <c r="A42" s="168" t="s">
        <v>858</v>
      </c>
      <c r="B42" s="169" t="s">
        <v>675</v>
      </c>
      <c r="C42" s="169" t="s">
        <v>890</v>
      </c>
      <c r="D42" s="169" t="s">
        <v>859</v>
      </c>
      <c r="E42" s="169" t="s">
        <v>851</v>
      </c>
      <c r="F42" s="170" t="n">
        <v>1036176</v>
      </c>
      <c r="G42" s="170" t="n">
        <v>1036176</v>
      </c>
      <c r="H42" s="164" t="str">
        <f aca="false" ca="false" dt2D="false" dtr="false" t="normal">CONCATENATE(C42, , D42, E42)</f>
        <v>01068020000000</v>
      </c>
    </row>
    <row ht="51" outlineLevel="0" r="43">
      <c r="A43" s="168" t="s">
        <v>868</v>
      </c>
      <c r="B43" s="169" t="s">
        <v>675</v>
      </c>
      <c r="C43" s="169" t="s">
        <v>890</v>
      </c>
      <c r="D43" s="169" t="s">
        <v>869</v>
      </c>
      <c r="E43" s="169" t="s">
        <v>851</v>
      </c>
      <c r="F43" s="170" t="n">
        <v>996176</v>
      </c>
      <c r="G43" s="170" t="n">
        <v>996176</v>
      </c>
      <c r="H43" s="164" t="str">
        <f aca="false" ca="false" dt2D="false" dtr="false" t="normal">CONCATENATE(C43, , D43, E43)</f>
        <v>01068020060000</v>
      </c>
    </row>
    <row ht="76.5" outlineLevel="0" r="44">
      <c r="A44" s="168" t="s">
        <v>862</v>
      </c>
      <c r="B44" s="169" t="s">
        <v>675</v>
      </c>
      <c r="C44" s="169" t="s">
        <v>890</v>
      </c>
      <c r="D44" s="169" t="s">
        <v>869</v>
      </c>
      <c r="E44" s="169" t="s">
        <v>505</v>
      </c>
      <c r="F44" s="170" t="n">
        <v>937424</v>
      </c>
      <c r="G44" s="170" t="n">
        <v>937424</v>
      </c>
      <c r="H44" s="164" t="str">
        <f aca="false" ca="false" dt2D="false" dtr="false" t="normal">CONCATENATE(C44, , D44, E44)</f>
        <v>01068020060000100</v>
      </c>
    </row>
    <row ht="38.25" outlineLevel="0" r="45">
      <c r="A45" s="168" t="s">
        <v>863</v>
      </c>
      <c r="B45" s="169" t="s">
        <v>675</v>
      </c>
      <c r="C45" s="169" t="s">
        <v>890</v>
      </c>
      <c r="D45" s="169" t="s">
        <v>869</v>
      </c>
      <c r="E45" s="169" t="s">
        <v>559</v>
      </c>
      <c r="F45" s="170" t="n">
        <v>937424</v>
      </c>
      <c r="G45" s="170" t="n">
        <v>937424</v>
      </c>
      <c r="H45" s="164" t="str">
        <f aca="false" ca="false" dt2D="false" dtr="false" t="normal">CONCATENATE(C45, , D45, E45)</f>
        <v>01068020060000120</v>
      </c>
    </row>
    <row ht="25.5" outlineLevel="0" r="46">
      <c r="A46" s="168" t="s">
        <v>864</v>
      </c>
      <c r="B46" s="169" t="s">
        <v>675</v>
      </c>
      <c r="C46" s="169" t="s">
        <v>890</v>
      </c>
      <c r="D46" s="169" t="s">
        <v>869</v>
      </c>
      <c r="E46" s="169" t="s">
        <v>865</v>
      </c>
      <c r="F46" s="170" t="n">
        <v>707545</v>
      </c>
      <c r="G46" s="170" t="n">
        <v>707545</v>
      </c>
      <c r="H46" s="164" t="str">
        <f aca="false" ca="false" dt2D="false" dtr="false" t="normal">CONCATENATE(C46, , D46, E46)</f>
        <v>01068020060000121</v>
      </c>
    </row>
    <row ht="51" outlineLevel="0" r="47">
      <c r="A47" s="168" t="s">
        <v>870</v>
      </c>
      <c r="B47" s="169" t="s">
        <v>675</v>
      </c>
      <c r="C47" s="169" t="s">
        <v>890</v>
      </c>
      <c r="D47" s="169" t="s">
        <v>869</v>
      </c>
      <c r="E47" s="169" t="s">
        <v>871</v>
      </c>
      <c r="F47" s="170" t="n">
        <v>16200</v>
      </c>
      <c r="G47" s="170" t="n">
        <v>16200</v>
      </c>
      <c r="H47" s="164" t="str">
        <f aca="false" ca="false" dt2D="false" dtr="false" t="normal">CONCATENATE(C47, , D47, E47)</f>
        <v>01068020060000122</v>
      </c>
    </row>
    <row ht="63.75" outlineLevel="0" r="48">
      <c r="A48" s="168" t="s">
        <v>866</v>
      </c>
      <c r="B48" s="169" t="s">
        <v>675</v>
      </c>
      <c r="C48" s="169" t="s">
        <v>890</v>
      </c>
      <c r="D48" s="169" t="s">
        <v>869</v>
      </c>
      <c r="E48" s="169" t="s">
        <v>867</v>
      </c>
      <c r="F48" s="170" t="n">
        <v>213679</v>
      </c>
      <c r="G48" s="170" t="n">
        <v>213679</v>
      </c>
      <c r="H48" s="164" t="str">
        <f aca="false" ca="false" dt2D="false" dtr="false" t="normal">CONCATENATE(C48, , D48, E48)</f>
        <v>01068020060000129</v>
      </c>
    </row>
    <row ht="38.25" outlineLevel="0" r="49">
      <c r="A49" s="168" t="s">
        <v>872</v>
      </c>
      <c r="B49" s="169" t="s">
        <v>675</v>
      </c>
      <c r="C49" s="169" t="s">
        <v>890</v>
      </c>
      <c r="D49" s="169" t="s">
        <v>869</v>
      </c>
      <c r="E49" s="169" t="s">
        <v>873</v>
      </c>
      <c r="F49" s="170" t="n">
        <v>58752</v>
      </c>
      <c r="G49" s="170" t="n">
        <v>58752</v>
      </c>
      <c r="H49" s="164" t="str">
        <f aca="false" ca="false" dt2D="false" dtr="false" t="normal">CONCATENATE(C49, , D49, E49)</f>
        <v>01068020060000200</v>
      </c>
    </row>
    <row ht="38.25" outlineLevel="0" r="50">
      <c r="A50" s="168" t="s">
        <v>874</v>
      </c>
      <c r="B50" s="169" t="s">
        <v>675</v>
      </c>
      <c r="C50" s="169" t="s">
        <v>890</v>
      </c>
      <c r="D50" s="169" t="s">
        <v>869</v>
      </c>
      <c r="E50" s="169" t="s">
        <v>875</v>
      </c>
      <c r="F50" s="170" t="n">
        <v>58752</v>
      </c>
      <c r="G50" s="170" t="n">
        <v>58752</v>
      </c>
      <c r="H50" s="164" t="str">
        <f aca="false" ca="false" dt2D="false" dtr="false" t="normal">CONCATENATE(C50, , D50, E50)</f>
        <v>01068020060000240</v>
      </c>
    </row>
    <row outlineLevel="0" r="51">
      <c r="A51" s="168" t="s">
        <v>876</v>
      </c>
      <c r="B51" s="169" t="s">
        <v>675</v>
      </c>
      <c r="C51" s="169" t="s">
        <v>890</v>
      </c>
      <c r="D51" s="169" t="s">
        <v>869</v>
      </c>
      <c r="E51" s="169" t="s">
        <v>877</v>
      </c>
      <c r="F51" s="170" t="n">
        <v>58752</v>
      </c>
      <c r="G51" s="170" t="n">
        <v>58752</v>
      </c>
      <c r="H51" s="164" t="str">
        <f aca="false" ca="false" dt2D="false" dtr="false" t="normal">CONCATENATE(C51, , D51, E51)</f>
        <v>01068020060000244</v>
      </c>
    </row>
    <row ht="76.5" outlineLevel="0" r="52">
      <c r="A52" s="168" t="s">
        <v>878</v>
      </c>
      <c r="B52" s="169" t="s">
        <v>675</v>
      </c>
      <c r="C52" s="169" t="s">
        <v>890</v>
      </c>
      <c r="D52" s="169" t="s">
        <v>879</v>
      </c>
      <c r="E52" s="169" t="s">
        <v>851</v>
      </c>
      <c r="F52" s="170" t="n">
        <v>40000</v>
      </c>
      <c r="G52" s="170" t="n">
        <v>40000</v>
      </c>
      <c r="H52" s="164" t="str">
        <f aca="false" ca="false" dt2D="false" dtr="false" t="normal">CONCATENATE(C52, , D52, E52)</f>
        <v>01068020067000</v>
      </c>
    </row>
    <row ht="76.5" outlineLevel="0" r="53">
      <c r="A53" s="168" t="s">
        <v>862</v>
      </c>
      <c r="B53" s="169" t="s">
        <v>675</v>
      </c>
      <c r="C53" s="169" t="s">
        <v>890</v>
      </c>
      <c r="D53" s="169" t="s">
        <v>879</v>
      </c>
      <c r="E53" s="169" t="s">
        <v>505</v>
      </c>
      <c r="F53" s="170" t="n">
        <v>40000</v>
      </c>
      <c r="G53" s="170" t="n">
        <v>40000</v>
      </c>
      <c r="H53" s="164" t="str">
        <f aca="false" ca="false" dt2D="false" dtr="false" t="normal">CONCATENATE(C53, , D53, E53)</f>
        <v>01068020067000100</v>
      </c>
    </row>
    <row ht="38.25" outlineLevel="0" r="54">
      <c r="A54" s="168" t="s">
        <v>863</v>
      </c>
      <c r="B54" s="169" t="s">
        <v>675</v>
      </c>
      <c r="C54" s="169" t="s">
        <v>890</v>
      </c>
      <c r="D54" s="169" t="s">
        <v>879</v>
      </c>
      <c r="E54" s="169" t="s">
        <v>559</v>
      </c>
      <c r="F54" s="170" t="n">
        <v>40000</v>
      </c>
      <c r="G54" s="170" t="n">
        <v>40000</v>
      </c>
      <c r="H54" s="164" t="str">
        <f aca="false" ca="false" dt2D="false" dtr="false" t="normal">CONCATENATE(C54, , D54, E54)</f>
        <v>01068020067000120</v>
      </c>
    </row>
    <row ht="51" outlineLevel="0" r="55">
      <c r="A55" s="168" t="s">
        <v>870</v>
      </c>
      <c r="B55" s="169" t="s">
        <v>675</v>
      </c>
      <c r="C55" s="169" t="s">
        <v>890</v>
      </c>
      <c r="D55" s="169" t="s">
        <v>879</v>
      </c>
      <c r="E55" s="169" t="s">
        <v>871</v>
      </c>
      <c r="F55" s="170" t="n">
        <v>40000</v>
      </c>
      <c r="G55" s="170" t="n">
        <v>40000</v>
      </c>
      <c r="H55" s="164" t="str">
        <f aca="false" ca="false" dt2D="false" dtr="false" t="normal">CONCATENATE(C55, , D55, E55)</f>
        <v>01068020067000122</v>
      </c>
    </row>
    <row ht="76.5" outlineLevel="0" r="56">
      <c r="A56" s="168" t="s">
        <v>891</v>
      </c>
      <c r="B56" s="169" t="s">
        <v>675</v>
      </c>
      <c r="C56" s="169" t="s">
        <v>890</v>
      </c>
      <c r="D56" s="169" t="s">
        <v>892</v>
      </c>
      <c r="E56" s="169" t="s">
        <v>851</v>
      </c>
      <c r="F56" s="170" t="n">
        <v>1288446</v>
      </c>
      <c r="G56" s="170" t="n">
        <v>1288446</v>
      </c>
      <c r="H56" s="164" t="str">
        <f aca="false" ca="false" dt2D="false" dtr="false" t="normal">CONCATENATE(C56, , D56, E56)</f>
        <v>01068040000000</v>
      </c>
    </row>
    <row ht="76.5" outlineLevel="0" r="57">
      <c r="A57" s="168" t="s">
        <v>891</v>
      </c>
      <c r="B57" s="169" t="s">
        <v>675</v>
      </c>
      <c r="C57" s="169" t="s">
        <v>890</v>
      </c>
      <c r="D57" s="169" t="s">
        <v>894</v>
      </c>
      <c r="E57" s="169" t="s">
        <v>851</v>
      </c>
      <c r="F57" s="170" t="n">
        <v>1248446</v>
      </c>
      <c r="G57" s="170" t="n">
        <v>1248446</v>
      </c>
      <c r="H57" s="164" t="str">
        <f aca="false" ca="false" dt2D="false" dtr="false" t="normal">CONCATENATE(C57, , D57, E57)</f>
        <v>01068040060000</v>
      </c>
    </row>
    <row ht="76.5" outlineLevel="0" r="58">
      <c r="A58" s="168" t="s">
        <v>862</v>
      </c>
      <c r="B58" s="169" t="s">
        <v>675</v>
      </c>
      <c r="C58" s="169" t="s">
        <v>890</v>
      </c>
      <c r="D58" s="169" t="s">
        <v>894</v>
      </c>
      <c r="E58" s="169" t="s">
        <v>505</v>
      </c>
      <c r="F58" s="170" t="n">
        <v>1248446</v>
      </c>
      <c r="G58" s="170" t="n">
        <v>1248446</v>
      </c>
      <c r="H58" s="164" t="str">
        <f aca="false" ca="false" dt2D="false" dtr="false" t="normal">CONCATENATE(C58, , D58, E58)</f>
        <v>01068040060000100</v>
      </c>
    </row>
    <row ht="38.25" outlineLevel="0" r="59">
      <c r="A59" s="168" t="s">
        <v>863</v>
      </c>
      <c r="B59" s="169" t="s">
        <v>675</v>
      </c>
      <c r="C59" s="169" t="s">
        <v>890</v>
      </c>
      <c r="D59" s="169" t="s">
        <v>894</v>
      </c>
      <c r="E59" s="169" t="s">
        <v>559</v>
      </c>
      <c r="F59" s="170" t="n">
        <v>1248446</v>
      </c>
      <c r="G59" s="170" t="n">
        <v>1248446</v>
      </c>
      <c r="H59" s="164" t="str">
        <f aca="false" ca="false" dt2D="false" dtr="false" t="normal">CONCATENATE(C59, , D59, E59)</f>
        <v>01068040060000120</v>
      </c>
    </row>
    <row ht="25.5" outlineLevel="0" r="60">
      <c r="A60" s="168" t="s">
        <v>864</v>
      </c>
      <c r="B60" s="169" t="s">
        <v>675</v>
      </c>
      <c r="C60" s="169" t="s">
        <v>890</v>
      </c>
      <c r="D60" s="169" t="s">
        <v>894</v>
      </c>
      <c r="E60" s="169" t="s">
        <v>865</v>
      </c>
      <c r="F60" s="170" t="n">
        <v>946426</v>
      </c>
      <c r="G60" s="170" t="n">
        <v>946426</v>
      </c>
      <c r="H60" s="164" t="str">
        <f aca="false" ca="false" dt2D="false" dtr="false" t="normal">CONCATENATE(C60, , D60, E60)</f>
        <v>01068040060000121</v>
      </c>
    </row>
    <row ht="51" outlineLevel="0" r="61">
      <c r="A61" s="168" t="s">
        <v>870</v>
      </c>
      <c r="B61" s="169" t="s">
        <v>675</v>
      </c>
      <c r="C61" s="169" t="s">
        <v>890</v>
      </c>
      <c r="D61" s="169" t="s">
        <v>894</v>
      </c>
      <c r="E61" s="169" t="s">
        <v>871</v>
      </c>
      <c r="F61" s="170" t="n">
        <v>16200</v>
      </c>
      <c r="G61" s="170" t="n">
        <v>16200</v>
      </c>
      <c r="H61" s="164" t="str">
        <f aca="false" ca="false" dt2D="false" dtr="false" t="normal">CONCATENATE(C61, , D61, E61)</f>
        <v>01068040060000122</v>
      </c>
    </row>
    <row ht="63.75" outlineLevel="0" r="62">
      <c r="A62" s="168" t="s">
        <v>866</v>
      </c>
      <c r="B62" s="169" t="s">
        <v>675</v>
      </c>
      <c r="C62" s="169" t="s">
        <v>890</v>
      </c>
      <c r="D62" s="169" t="s">
        <v>894</v>
      </c>
      <c r="E62" s="169" t="s">
        <v>867</v>
      </c>
      <c r="F62" s="170" t="n">
        <v>285820</v>
      </c>
      <c r="G62" s="170" t="n">
        <v>285820</v>
      </c>
      <c r="H62" s="164" t="str">
        <f aca="false" ca="false" dt2D="false" dtr="false" t="normal">CONCATENATE(C62, , D62, E62)</f>
        <v>01068040060000129</v>
      </c>
    </row>
    <row ht="89.25" outlineLevel="0" r="63">
      <c r="A63" s="168" t="s">
        <v>895</v>
      </c>
      <c r="B63" s="169" t="s">
        <v>675</v>
      </c>
      <c r="C63" s="169" t="s">
        <v>890</v>
      </c>
      <c r="D63" s="169" t="s">
        <v>896</v>
      </c>
      <c r="E63" s="169" t="s">
        <v>851</v>
      </c>
      <c r="F63" s="170" t="n">
        <v>40000</v>
      </c>
      <c r="G63" s="170" t="n">
        <v>40000</v>
      </c>
      <c r="H63" s="164" t="str">
        <f aca="false" ca="false" dt2D="false" dtr="false" t="normal">CONCATENATE(C63, , D63, E63)</f>
        <v>01068040067000</v>
      </c>
    </row>
    <row ht="76.5" outlineLevel="0" r="64">
      <c r="A64" s="168" t="s">
        <v>862</v>
      </c>
      <c r="B64" s="169" t="s">
        <v>675</v>
      </c>
      <c r="C64" s="169" t="s">
        <v>890</v>
      </c>
      <c r="D64" s="169" t="s">
        <v>896</v>
      </c>
      <c r="E64" s="169" t="s">
        <v>505</v>
      </c>
      <c r="F64" s="170" t="n">
        <v>40000</v>
      </c>
      <c r="G64" s="170" t="n">
        <v>40000</v>
      </c>
      <c r="H64" s="164" t="str">
        <f aca="false" ca="false" dt2D="false" dtr="false" t="normal">CONCATENATE(C64, , D64, E64)</f>
        <v>01068040067000100</v>
      </c>
    </row>
    <row ht="38.25" outlineLevel="0" r="65">
      <c r="A65" s="168" t="s">
        <v>863</v>
      </c>
      <c r="B65" s="169" t="s">
        <v>675</v>
      </c>
      <c r="C65" s="169" t="s">
        <v>890</v>
      </c>
      <c r="D65" s="169" t="s">
        <v>896</v>
      </c>
      <c r="E65" s="169" t="s">
        <v>559</v>
      </c>
      <c r="F65" s="170" t="n">
        <v>40000</v>
      </c>
      <c r="G65" s="170" t="n">
        <v>40000</v>
      </c>
      <c r="H65" s="164" t="str">
        <f aca="false" ca="false" dt2D="false" dtr="false" t="normal">CONCATENATE(C65, , D65, E65)</f>
        <v>01068040067000120</v>
      </c>
    </row>
    <row ht="51" outlineLevel="0" r="66">
      <c r="A66" s="168" t="s">
        <v>870</v>
      </c>
      <c r="B66" s="169" t="s">
        <v>675</v>
      </c>
      <c r="C66" s="169" t="s">
        <v>890</v>
      </c>
      <c r="D66" s="169" t="s">
        <v>896</v>
      </c>
      <c r="E66" s="169" t="s">
        <v>871</v>
      </c>
      <c r="F66" s="170" t="n">
        <v>40000</v>
      </c>
      <c r="G66" s="170" t="n">
        <v>40000</v>
      </c>
      <c r="H66" s="164" t="str">
        <f aca="false" ca="false" dt2D="false" dtr="false" t="normal">CONCATENATE(C66, , D66, E66)</f>
        <v>01068040067000122</v>
      </c>
    </row>
    <row outlineLevel="0" r="67">
      <c r="A67" s="168" t="s">
        <v>897</v>
      </c>
      <c r="B67" s="169" t="s">
        <v>55</v>
      </c>
      <c r="C67" s="169" t="s">
        <v>851</v>
      </c>
      <c r="D67" s="169" t="s">
        <v>851</v>
      </c>
      <c r="E67" s="169" t="s">
        <v>851</v>
      </c>
      <c r="F67" s="170" t="n">
        <v>387469777</v>
      </c>
      <c r="G67" s="170" t="n">
        <v>401039287</v>
      </c>
      <c r="H67" s="164" t="str">
        <f aca="false" ca="false" dt2D="false" dtr="false" t="normal">CONCATENATE(C67, , D67, E67)</f>
        <v/>
      </c>
    </row>
    <row outlineLevel="0" r="68">
      <c r="A68" s="168" t="s">
        <v>852</v>
      </c>
      <c r="B68" s="169" t="s">
        <v>55</v>
      </c>
      <c r="C68" s="169" t="s">
        <v>853</v>
      </c>
      <c r="D68" s="169" t="s">
        <v>851</v>
      </c>
      <c r="E68" s="169" t="s">
        <v>851</v>
      </c>
      <c r="F68" s="170" t="n">
        <v>73585749.86</v>
      </c>
      <c r="G68" s="170" t="n">
        <v>74153159.86</v>
      </c>
      <c r="H68" s="164" t="str">
        <f aca="false" ca="false" dt2D="false" dtr="false" t="normal">CONCATENATE(C68, , D68, E68)</f>
        <v>0100</v>
      </c>
    </row>
    <row ht="51" outlineLevel="0" r="69">
      <c r="A69" s="168" t="s">
        <v>898</v>
      </c>
      <c r="B69" s="169" t="s">
        <v>55</v>
      </c>
      <c r="C69" s="169" t="s">
        <v>899</v>
      </c>
      <c r="D69" s="169" t="s">
        <v>851</v>
      </c>
      <c r="E69" s="169" t="s">
        <v>851</v>
      </c>
      <c r="F69" s="170" t="n">
        <v>2544341</v>
      </c>
      <c r="G69" s="170" t="n">
        <v>2544341</v>
      </c>
      <c r="H69" s="164" t="str">
        <f aca="false" ca="false" dt2D="false" dtr="false" t="normal">CONCATENATE(C69, , D69, E69)</f>
        <v>0102</v>
      </c>
    </row>
    <row ht="38.25" outlineLevel="0" r="70">
      <c r="A70" s="168" t="s">
        <v>856</v>
      </c>
      <c r="B70" s="169" t="s">
        <v>55</v>
      </c>
      <c r="C70" s="169" t="s">
        <v>899</v>
      </c>
      <c r="D70" s="169" t="s">
        <v>857</v>
      </c>
      <c r="E70" s="169" t="s">
        <v>851</v>
      </c>
      <c r="F70" s="170" t="n">
        <v>2544341</v>
      </c>
      <c r="G70" s="170" t="n">
        <v>2544341</v>
      </c>
      <c r="H70" s="164" t="str">
        <f aca="false" ca="false" dt2D="false" dtr="false" t="normal">CONCATENATE(C70, , D70, E70)</f>
        <v>01028000000000</v>
      </c>
    </row>
    <row ht="63.75" outlineLevel="0" r="71">
      <c r="A71" s="168" t="s">
        <v>900</v>
      </c>
      <c r="B71" s="169" t="s">
        <v>55</v>
      </c>
      <c r="C71" s="169" t="s">
        <v>899</v>
      </c>
      <c r="D71" s="169" t="s">
        <v>901</v>
      </c>
      <c r="E71" s="169" t="s">
        <v>851</v>
      </c>
      <c r="F71" s="170" t="n">
        <v>2544341</v>
      </c>
      <c r="G71" s="170" t="n">
        <v>2544341</v>
      </c>
      <c r="H71" s="164" t="str">
        <f aca="false" ca="false" dt2D="false" dtr="false" t="normal">CONCATENATE(C71, , D71, E71)</f>
        <v>01028010000000</v>
      </c>
    </row>
    <row ht="63.75" outlineLevel="0" r="72">
      <c r="A72" s="168" t="s">
        <v>900</v>
      </c>
      <c r="B72" s="169" t="s">
        <v>55</v>
      </c>
      <c r="C72" s="169" t="s">
        <v>899</v>
      </c>
      <c r="D72" s="169" t="s">
        <v>903</v>
      </c>
      <c r="E72" s="169" t="s">
        <v>851</v>
      </c>
      <c r="F72" s="170" t="n">
        <v>2469341</v>
      </c>
      <c r="G72" s="170" t="n">
        <v>2469341</v>
      </c>
      <c r="H72" s="164" t="str">
        <f aca="false" ca="false" dt2D="false" dtr="false" t="normal">CONCATENATE(C72, , D72, E72)</f>
        <v>01028010060000</v>
      </c>
    </row>
    <row ht="76.5" outlineLevel="0" r="73">
      <c r="A73" s="168" t="s">
        <v>862</v>
      </c>
      <c r="B73" s="169" t="s">
        <v>55</v>
      </c>
      <c r="C73" s="169" t="s">
        <v>899</v>
      </c>
      <c r="D73" s="169" t="s">
        <v>903</v>
      </c>
      <c r="E73" s="169" t="s">
        <v>505</v>
      </c>
      <c r="F73" s="170" t="n">
        <v>2469341</v>
      </c>
      <c r="G73" s="170" t="n">
        <v>2469341</v>
      </c>
      <c r="H73" s="164" t="str">
        <f aca="false" ca="false" dt2D="false" dtr="false" t="normal">CONCATENATE(C73, , D73, E73)</f>
        <v>01028010060000100</v>
      </c>
    </row>
    <row ht="38.25" outlineLevel="0" r="74">
      <c r="A74" s="168" t="s">
        <v>863</v>
      </c>
      <c r="B74" s="169" t="s">
        <v>55</v>
      </c>
      <c r="C74" s="169" t="s">
        <v>899</v>
      </c>
      <c r="D74" s="169" t="s">
        <v>903</v>
      </c>
      <c r="E74" s="169" t="s">
        <v>559</v>
      </c>
      <c r="F74" s="170" t="n">
        <v>2469341</v>
      </c>
      <c r="G74" s="170" t="n">
        <v>2469341</v>
      </c>
      <c r="H74" s="164" t="str">
        <f aca="false" ca="false" dt2D="false" dtr="false" t="normal">CONCATENATE(C74, , D74, E74)</f>
        <v>01028010060000120</v>
      </c>
    </row>
    <row ht="25.5" outlineLevel="0" r="75">
      <c r="A75" s="168" t="s">
        <v>864</v>
      </c>
      <c r="B75" s="169" t="s">
        <v>55</v>
      </c>
      <c r="C75" s="169" t="s">
        <v>899</v>
      </c>
      <c r="D75" s="169" t="s">
        <v>903</v>
      </c>
      <c r="E75" s="169" t="s">
        <v>865</v>
      </c>
      <c r="F75" s="170" t="n">
        <v>1880185</v>
      </c>
      <c r="G75" s="170" t="n">
        <v>1880185</v>
      </c>
      <c r="H75" s="164" t="str">
        <f aca="false" ca="false" dt2D="false" dtr="false" t="normal">CONCATENATE(C75, , D75, E75)</f>
        <v>01028010060000121</v>
      </c>
    </row>
    <row ht="51" outlineLevel="0" r="76">
      <c r="A76" s="168" t="s">
        <v>870</v>
      </c>
      <c r="B76" s="169" t="s">
        <v>55</v>
      </c>
      <c r="C76" s="169" t="s">
        <v>899</v>
      </c>
      <c r="D76" s="169" t="s">
        <v>903</v>
      </c>
      <c r="E76" s="169" t="s">
        <v>871</v>
      </c>
      <c r="F76" s="170" t="n">
        <v>120000</v>
      </c>
      <c r="G76" s="170" t="n">
        <v>120000</v>
      </c>
      <c r="H76" s="164" t="str">
        <f aca="false" ca="false" dt2D="false" dtr="false" t="normal">CONCATENATE(C76, , D76, E76)</f>
        <v>01028010060000122</v>
      </c>
    </row>
    <row ht="63.75" outlineLevel="0" r="77">
      <c r="A77" s="168" t="s">
        <v>866</v>
      </c>
      <c r="B77" s="169" t="s">
        <v>55</v>
      </c>
      <c r="C77" s="169" t="s">
        <v>899</v>
      </c>
      <c r="D77" s="169" t="s">
        <v>903</v>
      </c>
      <c r="E77" s="169" t="s">
        <v>867</v>
      </c>
      <c r="F77" s="170" t="n">
        <v>469156</v>
      </c>
      <c r="G77" s="170" t="n">
        <v>469156</v>
      </c>
      <c r="H77" s="164" t="str">
        <f aca="false" ca="false" dt2D="false" dtr="false" t="normal">CONCATENATE(C77, , D77, E77)</f>
        <v>01028010060000129</v>
      </c>
    </row>
    <row ht="76.5" outlineLevel="0" r="78">
      <c r="A78" s="168" t="s">
        <v>1730</v>
      </c>
      <c r="B78" s="169" t="s">
        <v>55</v>
      </c>
      <c r="C78" s="169" t="s">
        <v>899</v>
      </c>
      <c r="D78" s="169" t="s">
        <v>1731</v>
      </c>
      <c r="E78" s="169" t="s">
        <v>851</v>
      </c>
      <c r="F78" s="170" t="n">
        <v>75000</v>
      </c>
      <c r="G78" s="170" t="n">
        <v>75000</v>
      </c>
      <c r="H78" s="164" t="str">
        <f aca="false" ca="false" dt2D="false" dtr="false" t="normal">CONCATENATE(C78, , D78, E78)</f>
        <v>01028010067000</v>
      </c>
    </row>
    <row ht="76.5" outlineLevel="0" r="79">
      <c r="A79" s="168" t="s">
        <v>862</v>
      </c>
      <c r="B79" s="169" t="s">
        <v>55</v>
      </c>
      <c r="C79" s="169" t="s">
        <v>899</v>
      </c>
      <c r="D79" s="169" t="s">
        <v>1731</v>
      </c>
      <c r="E79" s="169" t="s">
        <v>505</v>
      </c>
      <c r="F79" s="170" t="n">
        <v>75000</v>
      </c>
      <c r="G79" s="170" t="n">
        <v>75000</v>
      </c>
      <c r="H79" s="164" t="str">
        <f aca="false" ca="false" dt2D="false" dtr="false" t="normal">CONCATENATE(C79, , D79, E79)</f>
        <v>01028010067000100</v>
      </c>
    </row>
    <row ht="38.25" outlineLevel="0" r="80">
      <c r="A80" s="168" t="s">
        <v>863</v>
      </c>
      <c r="B80" s="169" t="s">
        <v>55</v>
      </c>
      <c r="C80" s="169" t="s">
        <v>899</v>
      </c>
      <c r="D80" s="169" t="s">
        <v>1731</v>
      </c>
      <c r="E80" s="169" t="s">
        <v>559</v>
      </c>
      <c r="F80" s="170" t="n">
        <v>75000</v>
      </c>
      <c r="G80" s="170" t="n">
        <v>75000</v>
      </c>
      <c r="H80" s="164" t="str">
        <f aca="false" ca="false" dt2D="false" dtr="false" t="normal">CONCATENATE(C80, , D80, E80)</f>
        <v>01028010067000120</v>
      </c>
    </row>
    <row ht="51" outlineLevel="0" r="81">
      <c r="A81" s="168" t="s">
        <v>870</v>
      </c>
      <c r="B81" s="169" t="s">
        <v>55</v>
      </c>
      <c r="C81" s="169" t="s">
        <v>899</v>
      </c>
      <c r="D81" s="169" t="s">
        <v>1731</v>
      </c>
      <c r="E81" s="169" t="s">
        <v>871</v>
      </c>
      <c r="F81" s="170" t="n">
        <v>75000</v>
      </c>
      <c r="G81" s="170" t="n">
        <v>75000</v>
      </c>
      <c r="H81" s="164" t="str">
        <f aca="false" ca="false" dt2D="false" dtr="false" t="normal">CONCATENATE(C81, , D81, E81)</f>
        <v>01028010067000122</v>
      </c>
    </row>
    <row ht="63.75" outlineLevel="0" r="82">
      <c r="A82" s="168" t="s">
        <v>904</v>
      </c>
      <c r="B82" s="169" t="s">
        <v>55</v>
      </c>
      <c r="C82" s="169" t="s">
        <v>905</v>
      </c>
      <c r="D82" s="169" t="s">
        <v>851</v>
      </c>
      <c r="E82" s="169" t="s">
        <v>851</v>
      </c>
      <c r="F82" s="170" t="n">
        <v>70441508.86</v>
      </c>
      <c r="G82" s="170" t="n">
        <v>71009618.86</v>
      </c>
      <c r="H82" s="164" t="str">
        <f aca="false" ca="false" dt2D="false" dtr="false" t="normal">CONCATENATE(C82, , D82, E82)</f>
        <v>0104</v>
      </c>
    </row>
    <row ht="63.75" outlineLevel="0" r="83">
      <c r="A83" s="168" t="s">
        <v>952</v>
      </c>
      <c r="B83" s="169" t="s">
        <v>55</v>
      </c>
      <c r="C83" s="169" t="s">
        <v>905</v>
      </c>
      <c r="D83" s="169" t="s">
        <v>953</v>
      </c>
      <c r="E83" s="169" t="s">
        <v>851</v>
      </c>
      <c r="F83" s="170" t="n">
        <v>73395</v>
      </c>
      <c r="G83" s="170" t="n">
        <v>73395</v>
      </c>
      <c r="H83" s="164" t="str">
        <f aca="false" ca="false" dt2D="false" dtr="false" t="normal">CONCATENATE(C83, , D83, E83)</f>
        <v>01040400000000</v>
      </c>
    </row>
    <row ht="25.5" outlineLevel="0" r="84">
      <c r="A84" s="168" t="s">
        <v>998</v>
      </c>
      <c r="B84" s="169" t="s">
        <v>55</v>
      </c>
      <c r="C84" s="169" t="s">
        <v>905</v>
      </c>
      <c r="D84" s="169" t="s">
        <v>999</v>
      </c>
      <c r="E84" s="169" t="s">
        <v>851</v>
      </c>
      <c r="F84" s="170" t="n">
        <v>73395</v>
      </c>
      <c r="G84" s="170" t="n">
        <v>73395</v>
      </c>
      <c r="H84" s="164" t="str">
        <f aca="false" ca="false" dt2D="false" dtr="false" t="normal">CONCATENATE(C84, , D84, E84)</f>
        <v>01040420000000</v>
      </c>
    </row>
    <row ht="114.75" outlineLevel="0" r="85">
      <c r="A85" s="168" t="s">
        <v>1732</v>
      </c>
      <c r="B85" s="169" t="s">
        <v>55</v>
      </c>
      <c r="C85" s="169" t="s">
        <v>905</v>
      </c>
      <c r="D85" s="169" t="s">
        <v>1733</v>
      </c>
      <c r="E85" s="169" t="s">
        <v>851</v>
      </c>
      <c r="F85" s="170" t="n">
        <v>73395</v>
      </c>
      <c r="G85" s="170" t="n">
        <v>73395</v>
      </c>
      <c r="H85" s="164" t="str">
        <f aca="false" ca="false" dt2D="false" dtr="false" t="normal">CONCATENATE(C85, , D85, E85)</f>
        <v>01040420080040</v>
      </c>
    </row>
    <row ht="38.25" outlineLevel="0" r="86">
      <c r="A86" s="168" t="s">
        <v>872</v>
      </c>
      <c r="B86" s="169" t="s">
        <v>55</v>
      </c>
      <c r="C86" s="169" t="s">
        <v>905</v>
      </c>
      <c r="D86" s="169" t="s">
        <v>1733</v>
      </c>
      <c r="E86" s="169" t="s">
        <v>873</v>
      </c>
      <c r="F86" s="170" t="n">
        <v>73395</v>
      </c>
      <c r="G86" s="170" t="n">
        <v>73395</v>
      </c>
      <c r="H86" s="164" t="str">
        <f aca="false" ca="false" dt2D="false" dtr="false" t="normal">CONCATENATE(C86, , D86, E86)</f>
        <v>01040420080040200</v>
      </c>
    </row>
    <row ht="38.25" outlineLevel="0" r="87">
      <c r="A87" s="168" t="s">
        <v>874</v>
      </c>
      <c r="B87" s="169" t="s">
        <v>55</v>
      </c>
      <c r="C87" s="169" t="s">
        <v>905</v>
      </c>
      <c r="D87" s="169" t="s">
        <v>1733</v>
      </c>
      <c r="E87" s="169" t="s">
        <v>875</v>
      </c>
      <c r="F87" s="170" t="n">
        <v>73395</v>
      </c>
      <c r="G87" s="170" t="n">
        <v>73395</v>
      </c>
      <c r="H87" s="164" t="str">
        <f aca="false" ca="false" dt2D="false" dtr="false" t="normal">CONCATENATE(C87, , D87, E87)</f>
        <v>01040420080040240</v>
      </c>
    </row>
    <row outlineLevel="0" r="88">
      <c r="A88" s="168" t="s">
        <v>876</v>
      </c>
      <c r="B88" s="169" t="s">
        <v>55</v>
      </c>
      <c r="C88" s="169" t="s">
        <v>905</v>
      </c>
      <c r="D88" s="169" t="s">
        <v>1733</v>
      </c>
      <c r="E88" s="169" t="s">
        <v>877</v>
      </c>
      <c r="F88" s="170" t="n">
        <v>73395</v>
      </c>
      <c r="G88" s="170" t="n">
        <v>73395</v>
      </c>
      <c r="H88" s="164" t="str">
        <f aca="false" ca="false" dt2D="false" dtr="false" t="normal">CONCATENATE(C88, , D88, E88)</f>
        <v>01040420080040244</v>
      </c>
    </row>
    <row ht="38.25" outlineLevel="0" r="89">
      <c r="A89" s="168" t="s">
        <v>856</v>
      </c>
      <c r="B89" s="169" t="s">
        <v>55</v>
      </c>
      <c r="C89" s="169" t="s">
        <v>905</v>
      </c>
      <c r="D89" s="169" t="s">
        <v>857</v>
      </c>
      <c r="E89" s="169" t="s">
        <v>851</v>
      </c>
      <c r="F89" s="170" t="n">
        <v>70368113.86</v>
      </c>
      <c r="G89" s="170" t="n">
        <v>70936223.86</v>
      </c>
      <c r="H89" s="164" t="str">
        <f aca="false" ca="false" dt2D="false" dtr="false" t="normal">CONCATENATE(C89, , D89, E89)</f>
        <v>01048000000000</v>
      </c>
    </row>
    <row ht="51" outlineLevel="0" r="90">
      <c r="A90" s="168" t="s">
        <v>858</v>
      </c>
      <c r="B90" s="169" t="s">
        <v>55</v>
      </c>
      <c r="C90" s="169" t="s">
        <v>905</v>
      </c>
      <c r="D90" s="169" t="s">
        <v>859</v>
      </c>
      <c r="E90" s="169" t="s">
        <v>851</v>
      </c>
      <c r="F90" s="170" t="n">
        <v>70368113.86</v>
      </c>
      <c r="G90" s="170" t="n">
        <v>70936223.86</v>
      </c>
      <c r="H90" s="164" t="str">
        <f aca="false" ca="false" dt2D="false" dtr="false" t="normal">CONCATENATE(C90, , D90, E90)</f>
        <v>01048020000000</v>
      </c>
    </row>
    <row ht="51" outlineLevel="0" r="91">
      <c r="A91" s="168" t="s">
        <v>868</v>
      </c>
      <c r="B91" s="169" t="s">
        <v>55</v>
      </c>
      <c r="C91" s="169" t="s">
        <v>905</v>
      </c>
      <c r="D91" s="169" t="s">
        <v>869</v>
      </c>
      <c r="E91" s="169" t="s">
        <v>851</v>
      </c>
      <c r="F91" s="170" t="n">
        <v>51443311.86</v>
      </c>
      <c r="G91" s="170" t="n">
        <v>52011421.86</v>
      </c>
      <c r="H91" s="164" t="str">
        <f aca="false" ca="false" dt2D="false" dtr="false" t="normal">CONCATENATE(C91, , D91, E91)</f>
        <v>01048020060000</v>
      </c>
    </row>
    <row ht="76.5" outlineLevel="0" r="92">
      <c r="A92" s="168" t="s">
        <v>862</v>
      </c>
      <c r="B92" s="169" t="s">
        <v>55</v>
      </c>
      <c r="C92" s="169" t="s">
        <v>905</v>
      </c>
      <c r="D92" s="169" t="s">
        <v>869</v>
      </c>
      <c r="E92" s="169" t="s">
        <v>505</v>
      </c>
      <c r="F92" s="170" t="n">
        <v>42808726</v>
      </c>
      <c r="G92" s="170" t="n">
        <v>42808726</v>
      </c>
      <c r="H92" s="164" t="str">
        <f aca="false" ca="false" dt2D="false" dtr="false" t="normal">CONCATENATE(C92, , D92, E92)</f>
        <v>01048020060000100</v>
      </c>
    </row>
    <row ht="38.25" outlineLevel="0" r="93">
      <c r="A93" s="168" t="s">
        <v>863</v>
      </c>
      <c r="B93" s="169" t="s">
        <v>55</v>
      </c>
      <c r="C93" s="169" t="s">
        <v>905</v>
      </c>
      <c r="D93" s="169" t="s">
        <v>869</v>
      </c>
      <c r="E93" s="169" t="s">
        <v>559</v>
      </c>
      <c r="F93" s="170" t="n">
        <v>42808726</v>
      </c>
      <c r="G93" s="170" t="n">
        <v>42808726</v>
      </c>
      <c r="H93" s="164" t="str">
        <f aca="false" ca="false" dt2D="false" dtr="false" t="normal">CONCATENATE(C93, , D93, E93)</f>
        <v>01048020060000120</v>
      </c>
    </row>
    <row ht="25.5" outlineLevel="0" r="94">
      <c r="A94" s="168" t="s">
        <v>864</v>
      </c>
      <c r="B94" s="169" t="s">
        <v>55</v>
      </c>
      <c r="C94" s="169" t="s">
        <v>905</v>
      </c>
      <c r="D94" s="169" t="s">
        <v>869</v>
      </c>
      <c r="E94" s="169" t="s">
        <v>865</v>
      </c>
      <c r="F94" s="170" t="n">
        <v>32547101</v>
      </c>
      <c r="G94" s="170" t="n">
        <v>32547101</v>
      </c>
      <c r="H94" s="164" t="str">
        <f aca="false" ca="false" dt2D="false" dtr="false" t="normal">CONCATENATE(C94, , D94, E94)</f>
        <v>01048020060000121</v>
      </c>
    </row>
    <row ht="51" outlineLevel="0" r="95">
      <c r="A95" s="168" t="s">
        <v>870</v>
      </c>
      <c r="B95" s="169" t="s">
        <v>55</v>
      </c>
      <c r="C95" s="169" t="s">
        <v>905</v>
      </c>
      <c r="D95" s="169" t="s">
        <v>869</v>
      </c>
      <c r="E95" s="169" t="s">
        <v>871</v>
      </c>
      <c r="F95" s="170" t="n">
        <v>432400</v>
      </c>
      <c r="G95" s="170" t="n">
        <v>432400</v>
      </c>
      <c r="H95" s="164" t="str">
        <f aca="false" ca="false" dt2D="false" dtr="false" t="normal">CONCATENATE(C95, , D95, E95)</f>
        <v>01048020060000122</v>
      </c>
    </row>
    <row ht="63.75" outlineLevel="0" r="96">
      <c r="A96" s="168" t="s">
        <v>866</v>
      </c>
      <c r="B96" s="169" t="s">
        <v>55</v>
      </c>
      <c r="C96" s="169" t="s">
        <v>905</v>
      </c>
      <c r="D96" s="169" t="s">
        <v>869</v>
      </c>
      <c r="E96" s="169" t="s">
        <v>867</v>
      </c>
      <c r="F96" s="170" t="n">
        <v>9829225</v>
      </c>
      <c r="G96" s="170" t="n">
        <v>9829225</v>
      </c>
      <c r="H96" s="164" t="str">
        <f aca="false" ca="false" dt2D="false" dtr="false" t="normal">CONCATENATE(C96, , D96, E96)</f>
        <v>01048020060000129</v>
      </c>
    </row>
    <row ht="38.25" outlineLevel="0" r="97">
      <c r="A97" s="168" t="s">
        <v>872</v>
      </c>
      <c r="B97" s="169" t="s">
        <v>55</v>
      </c>
      <c r="C97" s="169" t="s">
        <v>905</v>
      </c>
      <c r="D97" s="169" t="s">
        <v>869</v>
      </c>
      <c r="E97" s="169" t="s">
        <v>873</v>
      </c>
      <c r="F97" s="170" t="n">
        <v>8311773.86</v>
      </c>
      <c r="G97" s="170" t="n">
        <v>8879883.86</v>
      </c>
      <c r="H97" s="164" t="str">
        <f aca="false" ca="false" dt2D="false" dtr="false" t="normal">CONCATENATE(C97, , D97, E97)</f>
        <v>01048020060000200</v>
      </c>
    </row>
    <row ht="38.25" outlineLevel="0" r="98">
      <c r="A98" s="168" t="s">
        <v>874</v>
      </c>
      <c r="B98" s="169" t="s">
        <v>55</v>
      </c>
      <c r="C98" s="169" t="s">
        <v>905</v>
      </c>
      <c r="D98" s="169" t="s">
        <v>869</v>
      </c>
      <c r="E98" s="169" t="s">
        <v>875</v>
      </c>
      <c r="F98" s="170" t="n">
        <v>8311773.86</v>
      </c>
      <c r="G98" s="170" t="n">
        <v>8879883.86</v>
      </c>
      <c r="H98" s="164" t="str">
        <f aca="false" ca="false" dt2D="false" dtr="false" t="normal">CONCATENATE(C98, , D98, E98)</f>
        <v>01048020060000240</v>
      </c>
    </row>
    <row outlineLevel="0" r="99">
      <c r="A99" s="168" t="s">
        <v>876</v>
      </c>
      <c r="B99" s="169" t="s">
        <v>55</v>
      </c>
      <c r="C99" s="169" t="s">
        <v>905</v>
      </c>
      <c r="D99" s="169" t="s">
        <v>869</v>
      </c>
      <c r="E99" s="169" t="s">
        <v>877</v>
      </c>
      <c r="F99" s="170" t="n">
        <v>8311773.86</v>
      </c>
      <c r="G99" s="170" t="n">
        <v>8879883.86</v>
      </c>
      <c r="H99" s="164" t="str">
        <f aca="false" ca="false" dt2D="false" dtr="false" t="normal">CONCATENATE(C99, , D99, E99)</f>
        <v>01048020060000244</v>
      </c>
    </row>
    <row outlineLevel="0" r="100">
      <c r="A100" s="168" t="s">
        <v>910</v>
      </c>
      <c r="B100" s="169" t="s">
        <v>55</v>
      </c>
      <c r="C100" s="169" t="s">
        <v>905</v>
      </c>
      <c r="D100" s="169" t="s">
        <v>869</v>
      </c>
      <c r="E100" s="169" t="s">
        <v>911</v>
      </c>
      <c r="F100" s="170" t="n">
        <v>322812</v>
      </c>
      <c r="G100" s="170" t="n">
        <v>322812</v>
      </c>
      <c r="H100" s="164" t="str">
        <f aca="false" ca="false" dt2D="false" dtr="false" t="normal">CONCATENATE(C100, , D100, E100)</f>
        <v>01048020060000800</v>
      </c>
    </row>
    <row outlineLevel="0" r="101">
      <c r="A101" s="168" t="s">
        <v>912</v>
      </c>
      <c r="B101" s="169" t="s">
        <v>55</v>
      </c>
      <c r="C101" s="169" t="s">
        <v>905</v>
      </c>
      <c r="D101" s="169" t="s">
        <v>869</v>
      </c>
      <c r="E101" s="169" t="s">
        <v>913</v>
      </c>
      <c r="F101" s="170" t="n">
        <v>322812</v>
      </c>
      <c r="G101" s="170" t="n">
        <v>322812</v>
      </c>
      <c r="H101" s="164" t="str">
        <f aca="false" ca="false" dt2D="false" dtr="false" t="normal">CONCATENATE(C101, , D101, E101)</f>
        <v>01048020060000850</v>
      </c>
    </row>
    <row outlineLevel="0" r="102">
      <c r="A102" s="168" t="s">
        <v>914</v>
      </c>
      <c r="B102" s="169" t="s">
        <v>55</v>
      </c>
      <c r="C102" s="169" t="s">
        <v>905</v>
      </c>
      <c r="D102" s="169" t="s">
        <v>869</v>
      </c>
      <c r="E102" s="169" t="s">
        <v>915</v>
      </c>
      <c r="F102" s="170" t="n">
        <v>322812</v>
      </c>
      <c r="G102" s="170" t="n">
        <v>322812</v>
      </c>
      <c r="H102" s="164" t="str">
        <f aca="false" ca="false" dt2D="false" dtr="false" t="normal">CONCATENATE(C102, , D102, E102)</f>
        <v>01048020060000853</v>
      </c>
    </row>
    <row ht="89.25" outlineLevel="0" r="103">
      <c r="A103" s="168" t="s">
        <v>916</v>
      </c>
      <c r="B103" s="169" t="s">
        <v>55</v>
      </c>
      <c r="C103" s="169" t="s">
        <v>905</v>
      </c>
      <c r="D103" s="169" t="s">
        <v>917</v>
      </c>
      <c r="E103" s="169" t="s">
        <v>851</v>
      </c>
      <c r="F103" s="170" t="n">
        <v>1371860</v>
      </c>
      <c r="G103" s="170" t="n">
        <v>1371860</v>
      </c>
      <c r="H103" s="164" t="str">
        <f aca="false" ca="false" dt2D="false" dtr="false" t="normal">CONCATENATE(C103, , D103, E103)</f>
        <v>01048020061000</v>
      </c>
    </row>
    <row ht="76.5" outlineLevel="0" r="104">
      <c r="A104" s="168" t="s">
        <v>862</v>
      </c>
      <c r="B104" s="169" t="s">
        <v>55</v>
      </c>
      <c r="C104" s="169" t="s">
        <v>905</v>
      </c>
      <c r="D104" s="169" t="s">
        <v>917</v>
      </c>
      <c r="E104" s="169" t="s">
        <v>505</v>
      </c>
      <c r="F104" s="170" t="n">
        <v>1371860</v>
      </c>
      <c r="G104" s="170" t="n">
        <v>1371860</v>
      </c>
      <c r="H104" s="164" t="str">
        <f aca="false" ca="false" dt2D="false" dtr="false" t="normal">CONCATENATE(C104, , D104, E104)</f>
        <v>01048020061000100</v>
      </c>
    </row>
    <row ht="38.25" outlineLevel="0" r="105">
      <c r="A105" s="168" t="s">
        <v>863</v>
      </c>
      <c r="B105" s="169" t="s">
        <v>55</v>
      </c>
      <c r="C105" s="169" t="s">
        <v>905</v>
      </c>
      <c r="D105" s="169" t="s">
        <v>917</v>
      </c>
      <c r="E105" s="169" t="s">
        <v>559</v>
      </c>
      <c r="F105" s="170" t="n">
        <v>1371860</v>
      </c>
      <c r="G105" s="170" t="n">
        <v>1371860</v>
      </c>
      <c r="H105" s="164" t="str">
        <f aca="false" ca="false" dt2D="false" dtr="false" t="normal">CONCATENATE(C105, , D105, E105)</f>
        <v>01048020061000120</v>
      </c>
    </row>
    <row ht="25.5" outlineLevel="0" r="106">
      <c r="A106" s="168" t="s">
        <v>864</v>
      </c>
      <c r="B106" s="169" t="s">
        <v>55</v>
      </c>
      <c r="C106" s="169" t="s">
        <v>905</v>
      </c>
      <c r="D106" s="169" t="s">
        <v>917</v>
      </c>
      <c r="E106" s="169" t="s">
        <v>865</v>
      </c>
      <c r="F106" s="170" t="n">
        <v>1053656</v>
      </c>
      <c r="G106" s="170" t="n">
        <v>1053656</v>
      </c>
      <c r="H106" s="164" t="str">
        <f aca="false" ca="false" dt2D="false" dtr="false" t="normal">CONCATENATE(C106, , D106, E106)</f>
        <v>01048020061000121</v>
      </c>
    </row>
    <row ht="63.75" outlineLevel="0" r="107">
      <c r="A107" s="168" t="s">
        <v>866</v>
      </c>
      <c r="B107" s="169" t="s">
        <v>55</v>
      </c>
      <c r="C107" s="169" t="s">
        <v>905</v>
      </c>
      <c r="D107" s="169" t="s">
        <v>917</v>
      </c>
      <c r="E107" s="169" t="s">
        <v>867</v>
      </c>
      <c r="F107" s="170" t="n">
        <v>318204</v>
      </c>
      <c r="G107" s="170" t="n">
        <v>318204</v>
      </c>
      <c r="H107" s="164" t="str">
        <f aca="false" ca="false" dt2D="false" dtr="false" t="normal">CONCATENATE(C107, , D107, E107)</f>
        <v>01048020061000129</v>
      </c>
    </row>
    <row ht="76.5" outlineLevel="0" r="108">
      <c r="A108" s="168" t="s">
        <v>878</v>
      </c>
      <c r="B108" s="169" t="s">
        <v>55</v>
      </c>
      <c r="C108" s="169" t="s">
        <v>905</v>
      </c>
      <c r="D108" s="169" t="s">
        <v>879</v>
      </c>
      <c r="E108" s="169" t="s">
        <v>851</v>
      </c>
      <c r="F108" s="170" t="n">
        <v>332000</v>
      </c>
      <c r="G108" s="170" t="n">
        <v>332000</v>
      </c>
      <c r="H108" s="164" t="str">
        <f aca="false" ca="false" dt2D="false" dtr="false" t="normal">CONCATENATE(C108, , D108, E108)</f>
        <v>01048020067000</v>
      </c>
    </row>
    <row ht="76.5" outlineLevel="0" r="109">
      <c r="A109" s="168" t="s">
        <v>862</v>
      </c>
      <c r="B109" s="169" t="s">
        <v>55</v>
      </c>
      <c r="C109" s="169" t="s">
        <v>905</v>
      </c>
      <c r="D109" s="169" t="s">
        <v>879</v>
      </c>
      <c r="E109" s="169" t="s">
        <v>505</v>
      </c>
      <c r="F109" s="170" t="n">
        <v>332000</v>
      </c>
      <c r="G109" s="170" t="n">
        <v>332000</v>
      </c>
      <c r="H109" s="164" t="str">
        <f aca="false" ca="false" dt2D="false" dtr="false" t="normal">CONCATENATE(C109, , D109, E109)</f>
        <v>01048020067000100</v>
      </c>
    </row>
    <row ht="38.25" outlineLevel="0" r="110">
      <c r="A110" s="168" t="s">
        <v>863</v>
      </c>
      <c r="B110" s="169" t="s">
        <v>55</v>
      </c>
      <c r="C110" s="169" t="s">
        <v>905</v>
      </c>
      <c r="D110" s="169" t="s">
        <v>879</v>
      </c>
      <c r="E110" s="169" t="s">
        <v>559</v>
      </c>
      <c r="F110" s="170" t="n">
        <v>332000</v>
      </c>
      <c r="G110" s="170" t="n">
        <v>332000</v>
      </c>
      <c r="H110" s="164" t="str">
        <f aca="false" ca="false" dt2D="false" dtr="false" t="normal">CONCATENATE(C110, , D110, E110)</f>
        <v>01048020067000120</v>
      </c>
    </row>
    <row ht="51" outlineLevel="0" r="111">
      <c r="A111" s="168" t="s">
        <v>870</v>
      </c>
      <c r="B111" s="169" t="s">
        <v>55</v>
      </c>
      <c r="C111" s="169" t="s">
        <v>905</v>
      </c>
      <c r="D111" s="169" t="s">
        <v>879</v>
      </c>
      <c r="E111" s="169" t="s">
        <v>871</v>
      </c>
      <c r="F111" s="170" t="n">
        <v>332000</v>
      </c>
      <c r="G111" s="170" t="n">
        <v>332000</v>
      </c>
      <c r="H111" s="164" t="str">
        <f aca="false" ca="false" dt2D="false" dtr="false" t="normal">CONCATENATE(C111, , D111, E111)</f>
        <v>01048020067000122</v>
      </c>
    </row>
    <row ht="76.5" outlineLevel="0" r="112">
      <c r="A112" s="168" t="s">
        <v>918</v>
      </c>
      <c r="B112" s="169" t="s">
        <v>55</v>
      </c>
      <c r="C112" s="169" t="s">
        <v>905</v>
      </c>
      <c r="D112" s="169" t="s">
        <v>919</v>
      </c>
      <c r="E112" s="169" t="s">
        <v>851</v>
      </c>
      <c r="F112" s="170" t="n">
        <v>8288772</v>
      </c>
      <c r="G112" s="170" t="n">
        <v>8288772</v>
      </c>
      <c r="H112" s="164" t="str">
        <f aca="false" ca="false" dt2D="false" dtr="false" t="normal">CONCATENATE(C112, , D112, E112)</f>
        <v>0104802006Б000</v>
      </c>
    </row>
    <row ht="76.5" outlineLevel="0" r="113">
      <c r="A113" s="168" t="s">
        <v>862</v>
      </c>
      <c r="B113" s="169" t="s">
        <v>55</v>
      </c>
      <c r="C113" s="169" t="s">
        <v>905</v>
      </c>
      <c r="D113" s="169" t="s">
        <v>919</v>
      </c>
      <c r="E113" s="169" t="s">
        <v>505</v>
      </c>
      <c r="F113" s="170" t="n">
        <v>8288772</v>
      </c>
      <c r="G113" s="170" t="n">
        <v>8288772</v>
      </c>
      <c r="H113" s="164" t="str">
        <f aca="false" ca="false" dt2D="false" dtr="false" t="normal">CONCATENATE(C113, , D113, E113)</f>
        <v>0104802006Б000100</v>
      </c>
    </row>
    <row ht="38.25" outlineLevel="0" r="114">
      <c r="A114" s="168" t="s">
        <v>863</v>
      </c>
      <c r="B114" s="169" t="s">
        <v>55</v>
      </c>
      <c r="C114" s="169" t="s">
        <v>905</v>
      </c>
      <c r="D114" s="169" t="s">
        <v>919</v>
      </c>
      <c r="E114" s="169" t="s">
        <v>559</v>
      </c>
      <c r="F114" s="170" t="n">
        <v>8288772</v>
      </c>
      <c r="G114" s="170" t="n">
        <v>8288772</v>
      </c>
      <c r="H114" s="164" t="str">
        <f aca="false" ca="false" dt2D="false" dtr="false" t="normal">CONCATENATE(C114, , D114, E114)</f>
        <v>0104802006Б000120</v>
      </c>
    </row>
    <row ht="25.5" outlineLevel="0" r="115">
      <c r="A115" s="168" t="s">
        <v>864</v>
      </c>
      <c r="B115" s="169" t="s">
        <v>55</v>
      </c>
      <c r="C115" s="169" t="s">
        <v>905</v>
      </c>
      <c r="D115" s="169" t="s">
        <v>919</v>
      </c>
      <c r="E115" s="169" t="s">
        <v>865</v>
      </c>
      <c r="F115" s="170" t="n">
        <v>6366185</v>
      </c>
      <c r="G115" s="170" t="n">
        <v>6366185</v>
      </c>
      <c r="H115" s="164" t="str">
        <f aca="false" ca="false" dt2D="false" dtr="false" t="normal">CONCATENATE(C115, , D115, E115)</f>
        <v>0104802006Б000121</v>
      </c>
    </row>
    <row ht="63.75" outlineLevel="0" r="116">
      <c r="A116" s="168" t="s">
        <v>866</v>
      </c>
      <c r="B116" s="169" t="s">
        <v>55</v>
      </c>
      <c r="C116" s="169" t="s">
        <v>905</v>
      </c>
      <c r="D116" s="169" t="s">
        <v>919</v>
      </c>
      <c r="E116" s="169" t="s">
        <v>867</v>
      </c>
      <c r="F116" s="170" t="n">
        <v>1922587</v>
      </c>
      <c r="G116" s="170" t="n">
        <v>1922587</v>
      </c>
      <c r="H116" s="164" t="str">
        <f aca="false" ca="false" dt2D="false" dtr="false" t="normal">CONCATENATE(C116, , D116, E116)</f>
        <v>0104802006Б000129</v>
      </c>
    </row>
    <row ht="51" outlineLevel="0" r="117">
      <c r="A117" s="168" t="s">
        <v>920</v>
      </c>
      <c r="B117" s="169" t="s">
        <v>55</v>
      </c>
      <c r="C117" s="169" t="s">
        <v>905</v>
      </c>
      <c r="D117" s="169" t="s">
        <v>921</v>
      </c>
      <c r="E117" s="169" t="s">
        <v>851</v>
      </c>
      <c r="F117" s="170" t="n">
        <v>4330205</v>
      </c>
      <c r="G117" s="170" t="n">
        <v>4330205</v>
      </c>
      <c r="H117" s="164" t="str">
        <f aca="false" ca="false" dt2D="false" dtr="false" t="normal">CONCATENATE(C117, , D117, E117)</f>
        <v>0104802006Г000</v>
      </c>
    </row>
    <row ht="38.25" outlineLevel="0" r="118">
      <c r="A118" s="168" t="s">
        <v>872</v>
      </c>
      <c r="B118" s="169" t="s">
        <v>55</v>
      </c>
      <c r="C118" s="169" t="s">
        <v>905</v>
      </c>
      <c r="D118" s="169" t="s">
        <v>921</v>
      </c>
      <c r="E118" s="169" t="s">
        <v>873</v>
      </c>
      <c r="F118" s="170" t="n">
        <v>4330205</v>
      </c>
      <c r="G118" s="170" t="n">
        <v>4330205</v>
      </c>
      <c r="H118" s="164" t="str">
        <f aca="false" ca="false" dt2D="false" dtr="false" t="normal">CONCATENATE(C118, , D118, E118)</f>
        <v>0104802006Г000200</v>
      </c>
    </row>
    <row ht="38.25" outlineLevel="0" r="119">
      <c r="A119" s="168" t="s">
        <v>874</v>
      </c>
      <c r="B119" s="169" t="s">
        <v>55</v>
      </c>
      <c r="C119" s="169" t="s">
        <v>905</v>
      </c>
      <c r="D119" s="169" t="s">
        <v>921</v>
      </c>
      <c r="E119" s="169" t="s">
        <v>875</v>
      </c>
      <c r="F119" s="170" t="n">
        <v>4330205</v>
      </c>
      <c r="G119" s="170" t="n">
        <v>4330205</v>
      </c>
      <c r="H119" s="164" t="str">
        <f aca="false" ca="false" dt2D="false" dtr="false" t="normal">CONCATENATE(C119, , D119, E119)</f>
        <v>0104802006Г000240</v>
      </c>
    </row>
    <row outlineLevel="0" r="120">
      <c r="A120" s="168" t="s">
        <v>876</v>
      </c>
      <c r="B120" s="169" t="s">
        <v>55</v>
      </c>
      <c r="C120" s="169" t="s">
        <v>905</v>
      </c>
      <c r="D120" s="169" t="s">
        <v>921</v>
      </c>
      <c r="E120" s="169" t="s">
        <v>877</v>
      </c>
      <c r="F120" s="170" t="n">
        <v>154460</v>
      </c>
      <c r="G120" s="170" t="n">
        <v>154460</v>
      </c>
      <c r="H120" s="164" t="str">
        <f aca="false" ca="false" dt2D="false" dtr="false" t="normal">CONCATENATE(C120, , D120, E120)</f>
        <v>0104802006Г000244</v>
      </c>
    </row>
    <row outlineLevel="0" r="121">
      <c r="A121" s="168" t="s">
        <v>922</v>
      </c>
      <c r="B121" s="169" t="s">
        <v>55</v>
      </c>
      <c r="C121" s="169" t="s">
        <v>905</v>
      </c>
      <c r="D121" s="169" t="s">
        <v>921</v>
      </c>
      <c r="E121" s="169" t="s">
        <v>923</v>
      </c>
      <c r="F121" s="170" t="n">
        <v>4175745</v>
      </c>
      <c r="G121" s="170" t="n">
        <v>4175745</v>
      </c>
      <c r="H121" s="164" t="str">
        <f aca="false" ca="false" dt2D="false" dtr="false" t="normal">CONCATENATE(C121, , D121, E121)</f>
        <v>0104802006Г000247</v>
      </c>
    </row>
    <row ht="63.75" outlineLevel="0" r="122">
      <c r="A122" s="168" t="s">
        <v>924</v>
      </c>
      <c r="B122" s="169" t="s">
        <v>55</v>
      </c>
      <c r="C122" s="169" t="s">
        <v>905</v>
      </c>
      <c r="D122" s="169" t="s">
        <v>925</v>
      </c>
      <c r="E122" s="169" t="s">
        <v>851</v>
      </c>
      <c r="F122" s="170" t="n">
        <v>265731</v>
      </c>
      <c r="G122" s="170" t="n">
        <v>265731</v>
      </c>
      <c r="H122" s="164" t="str">
        <f aca="false" ca="false" dt2D="false" dtr="false" t="normal">CONCATENATE(C122, , D122, E122)</f>
        <v>0104802006М000</v>
      </c>
    </row>
    <row ht="38.25" outlineLevel="0" r="123">
      <c r="A123" s="168" t="s">
        <v>872</v>
      </c>
      <c r="B123" s="169" t="s">
        <v>55</v>
      </c>
      <c r="C123" s="169" t="s">
        <v>905</v>
      </c>
      <c r="D123" s="169" t="s">
        <v>925</v>
      </c>
      <c r="E123" s="169" t="s">
        <v>873</v>
      </c>
      <c r="F123" s="170" t="n">
        <v>265731</v>
      </c>
      <c r="G123" s="170" t="n">
        <v>265731</v>
      </c>
      <c r="H123" s="164" t="str">
        <f aca="false" ca="false" dt2D="false" dtr="false" t="normal">CONCATENATE(C123, , D123, E123)</f>
        <v>0104802006М000200</v>
      </c>
    </row>
    <row ht="38.25" outlineLevel="0" r="124">
      <c r="A124" s="168" t="s">
        <v>874</v>
      </c>
      <c r="B124" s="169" t="s">
        <v>55</v>
      </c>
      <c r="C124" s="169" t="s">
        <v>905</v>
      </c>
      <c r="D124" s="169" t="s">
        <v>925</v>
      </c>
      <c r="E124" s="169" t="s">
        <v>875</v>
      </c>
      <c r="F124" s="170" t="n">
        <v>265731</v>
      </c>
      <c r="G124" s="170" t="n">
        <v>265731</v>
      </c>
      <c r="H124" s="164" t="str">
        <f aca="false" ca="false" dt2D="false" dtr="false" t="normal">CONCATENATE(C124, , D124, E124)</f>
        <v>0104802006М000240</v>
      </c>
    </row>
    <row outlineLevel="0" r="125">
      <c r="A125" s="168" t="s">
        <v>876</v>
      </c>
      <c r="B125" s="169" t="s">
        <v>55</v>
      </c>
      <c r="C125" s="169" t="s">
        <v>905</v>
      </c>
      <c r="D125" s="169" t="s">
        <v>925</v>
      </c>
      <c r="E125" s="169" t="s">
        <v>877</v>
      </c>
      <c r="F125" s="170" t="n">
        <v>265731</v>
      </c>
      <c r="G125" s="170" t="n">
        <v>265731</v>
      </c>
      <c r="H125" s="164" t="str">
        <f aca="false" ca="false" dt2D="false" dtr="false" t="normal">CONCATENATE(C125, , D125, E125)</f>
        <v>0104802006М000244</v>
      </c>
    </row>
    <row ht="38.25" outlineLevel="0" r="126">
      <c r="A126" s="168" t="s">
        <v>928</v>
      </c>
      <c r="B126" s="169" t="s">
        <v>55</v>
      </c>
      <c r="C126" s="169" t="s">
        <v>905</v>
      </c>
      <c r="D126" s="169" t="s">
        <v>929</v>
      </c>
      <c r="E126" s="169" t="s">
        <v>851</v>
      </c>
      <c r="F126" s="170" t="n">
        <v>1029064</v>
      </c>
      <c r="G126" s="170" t="n">
        <v>1029064</v>
      </c>
      <c r="H126" s="164" t="str">
        <f aca="false" ca="false" dt2D="false" dtr="false" t="normal">CONCATENATE(C126, , D126, E126)</f>
        <v>0104802006Э000</v>
      </c>
    </row>
    <row ht="38.25" outlineLevel="0" r="127">
      <c r="A127" s="168" t="s">
        <v>872</v>
      </c>
      <c r="B127" s="169" t="s">
        <v>55</v>
      </c>
      <c r="C127" s="169" t="s">
        <v>905</v>
      </c>
      <c r="D127" s="169" t="s">
        <v>929</v>
      </c>
      <c r="E127" s="169" t="s">
        <v>873</v>
      </c>
      <c r="F127" s="170" t="n">
        <v>1029064</v>
      </c>
      <c r="G127" s="170" t="n">
        <v>1029064</v>
      </c>
      <c r="H127" s="164" t="str">
        <f aca="false" ca="false" dt2D="false" dtr="false" t="normal">CONCATENATE(C127, , D127, E127)</f>
        <v>0104802006Э000200</v>
      </c>
    </row>
    <row ht="38.25" outlineLevel="0" r="128">
      <c r="A128" s="168" t="s">
        <v>874</v>
      </c>
      <c r="B128" s="169" t="s">
        <v>55</v>
      </c>
      <c r="C128" s="169" t="s">
        <v>905</v>
      </c>
      <c r="D128" s="169" t="s">
        <v>929</v>
      </c>
      <c r="E128" s="169" t="s">
        <v>875</v>
      </c>
      <c r="F128" s="170" t="n">
        <v>1029064</v>
      </c>
      <c r="G128" s="170" t="n">
        <v>1029064</v>
      </c>
      <c r="H128" s="164" t="str">
        <f aca="false" ca="false" dt2D="false" dtr="false" t="normal">CONCATENATE(C128, , D128, E128)</f>
        <v>0104802006Э000240</v>
      </c>
    </row>
    <row outlineLevel="0" r="129">
      <c r="A129" s="168" t="s">
        <v>922</v>
      </c>
      <c r="B129" s="169" t="s">
        <v>55</v>
      </c>
      <c r="C129" s="169" t="s">
        <v>905</v>
      </c>
      <c r="D129" s="169" t="s">
        <v>929</v>
      </c>
      <c r="E129" s="169" t="s">
        <v>923</v>
      </c>
      <c r="F129" s="170" t="n">
        <v>1029064</v>
      </c>
      <c r="G129" s="170" t="n">
        <v>1029064</v>
      </c>
      <c r="H129" s="164" t="str">
        <f aca="false" ca="false" dt2D="false" dtr="false" t="normal">CONCATENATE(C129, , D129, E129)</f>
        <v>0104802006Э000247</v>
      </c>
    </row>
    <row ht="102" outlineLevel="0" r="130">
      <c r="A130" s="168" t="s">
        <v>930</v>
      </c>
      <c r="B130" s="169" t="s">
        <v>55</v>
      </c>
      <c r="C130" s="169" t="s">
        <v>905</v>
      </c>
      <c r="D130" s="169" t="s">
        <v>931</v>
      </c>
      <c r="E130" s="169" t="s">
        <v>851</v>
      </c>
      <c r="F130" s="170" t="n">
        <v>828000</v>
      </c>
      <c r="G130" s="170" t="n">
        <v>828000</v>
      </c>
      <c r="H130" s="164" t="str">
        <f aca="false" ca="false" dt2D="false" dtr="false" t="normal">CONCATENATE(C130, , D130, E130)</f>
        <v>01048020074670</v>
      </c>
    </row>
    <row ht="76.5" outlineLevel="0" r="131">
      <c r="A131" s="168" t="s">
        <v>862</v>
      </c>
      <c r="B131" s="169" t="s">
        <v>55</v>
      </c>
      <c r="C131" s="169" t="s">
        <v>905</v>
      </c>
      <c r="D131" s="169" t="s">
        <v>931</v>
      </c>
      <c r="E131" s="169" t="s">
        <v>505</v>
      </c>
      <c r="F131" s="170" t="n">
        <v>796200</v>
      </c>
      <c r="G131" s="170" t="n">
        <v>796200</v>
      </c>
      <c r="H131" s="164" t="str">
        <f aca="false" ca="false" dt2D="false" dtr="false" t="normal">CONCATENATE(C131, , D131, E131)</f>
        <v>01048020074670100</v>
      </c>
    </row>
    <row ht="38.25" outlineLevel="0" r="132">
      <c r="A132" s="168" t="s">
        <v>863</v>
      </c>
      <c r="B132" s="169" t="s">
        <v>55</v>
      </c>
      <c r="C132" s="169" t="s">
        <v>905</v>
      </c>
      <c r="D132" s="169" t="s">
        <v>931</v>
      </c>
      <c r="E132" s="169" t="s">
        <v>559</v>
      </c>
      <c r="F132" s="170" t="n">
        <v>796200</v>
      </c>
      <c r="G132" s="170" t="n">
        <v>796200</v>
      </c>
      <c r="H132" s="164" t="str">
        <f aca="false" ca="false" dt2D="false" dtr="false" t="normal">CONCATENATE(C132, , D132, E132)</f>
        <v>01048020074670120</v>
      </c>
    </row>
    <row ht="25.5" outlineLevel="0" r="133">
      <c r="A133" s="168" t="s">
        <v>864</v>
      </c>
      <c r="B133" s="169" t="s">
        <v>55</v>
      </c>
      <c r="C133" s="169" t="s">
        <v>905</v>
      </c>
      <c r="D133" s="169" t="s">
        <v>931</v>
      </c>
      <c r="E133" s="169" t="s">
        <v>865</v>
      </c>
      <c r="F133" s="170" t="n">
        <v>596787</v>
      </c>
      <c r="G133" s="170" t="n">
        <v>596787</v>
      </c>
      <c r="H133" s="164" t="str">
        <f aca="false" ca="false" dt2D="false" dtr="false" t="normal">CONCATENATE(C133, , D133, E133)</f>
        <v>01048020074670121</v>
      </c>
    </row>
    <row ht="51" outlineLevel="0" r="134">
      <c r="A134" s="168" t="s">
        <v>870</v>
      </c>
      <c r="B134" s="169" t="s">
        <v>55</v>
      </c>
      <c r="C134" s="169" t="s">
        <v>905</v>
      </c>
      <c r="D134" s="169" t="s">
        <v>931</v>
      </c>
      <c r="E134" s="169" t="s">
        <v>871</v>
      </c>
      <c r="F134" s="170" t="n">
        <v>19200</v>
      </c>
      <c r="G134" s="170" t="n">
        <v>19200</v>
      </c>
      <c r="H134" s="164" t="str">
        <f aca="false" ca="false" dt2D="false" dtr="false" t="normal">CONCATENATE(C134, , D134, E134)</f>
        <v>01048020074670122</v>
      </c>
    </row>
    <row ht="63.75" outlineLevel="0" r="135">
      <c r="A135" s="168" t="s">
        <v>866</v>
      </c>
      <c r="B135" s="169" t="s">
        <v>55</v>
      </c>
      <c r="C135" s="169" t="s">
        <v>905</v>
      </c>
      <c r="D135" s="169" t="s">
        <v>931</v>
      </c>
      <c r="E135" s="169" t="s">
        <v>867</v>
      </c>
      <c r="F135" s="170" t="n">
        <v>180213</v>
      </c>
      <c r="G135" s="170" t="n">
        <v>180213</v>
      </c>
      <c r="H135" s="164" t="str">
        <f aca="false" ca="false" dt2D="false" dtr="false" t="normal">CONCATENATE(C135, , D135, E135)</f>
        <v>01048020074670129</v>
      </c>
    </row>
    <row ht="38.25" outlineLevel="0" r="136">
      <c r="A136" s="168" t="s">
        <v>872</v>
      </c>
      <c r="B136" s="169" t="s">
        <v>55</v>
      </c>
      <c r="C136" s="169" t="s">
        <v>905</v>
      </c>
      <c r="D136" s="169" t="s">
        <v>931</v>
      </c>
      <c r="E136" s="169" t="s">
        <v>873</v>
      </c>
      <c r="F136" s="170" t="n">
        <v>31800</v>
      </c>
      <c r="G136" s="170" t="n">
        <v>31800</v>
      </c>
      <c r="H136" s="164" t="str">
        <f aca="false" ca="false" dt2D="false" dtr="false" t="normal">CONCATENATE(C136, , D136, E136)</f>
        <v>01048020074670200</v>
      </c>
    </row>
    <row ht="38.25" outlineLevel="0" r="137">
      <c r="A137" s="168" t="s">
        <v>874</v>
      </c>
      <c r="B137" s="169" t="s">
        <v>55</v>
      </c>
      <c r="C137" s="169" t="s">
        <v>905</v>
      </c>
      <c r="D137" s="169" t="s">
        <v>931</v>
      </c>
      <c r="E137" s="169" t="s">
        <v>875</v>
      </c>
      <c r="F137" s="170" t="n">
        <v>31800</v>
      </c>
      <c r="G137" s="170" t="n">
        <v>31800</v>
      </c>
      <c r="H137" s="164" t="str">
        <f aca="false" ca="false" dt2D="false" dtr="false" t="normal">CONCATENATE(C137, , D137, E137)</f>
        <v>01048020074670240</v>
      </c>
    </row>
    <row outlineLevel="0" r="138">
      <c r="A138" s="168" t="s">
        <v>876</v>
      </c>
      <c r="B138" s="169" t="s">
        <v>55</v>
      </c>
      <c r="C138" s="169" t="s">
        <v>905</v>
      </c>
      <c r="D138" s="169" t="s">
        <v>931</v>
      </c>
      <c r="E138" s="169" t="s">
        <v>877</v>
      </c>
      <c r="F138" s="170" t="n">
        <v>31800</v>
      </c>
      <c r="G138" s="170" t="n">
        <v>31800</v>
      </c>
      <c r="H138" s="164" t="str">
        <f aca="false" ca="false" dt2D="false" dtr="false" t="normal">CONCATENATE(C138, , D138, E138)</f>
        <v>01048020074670244</v>
      </c>
    </row>
    <row ht="76.5" outlineLevel="0" r="139">
      <c r="A139" s="168" t="s">
        <v>932</v>
      </c>
      <c r="B139" s="169" t="s">
        <v>55</v>
      </c>
      <c r="C139" s="169" t="s">
        <v>905</v>
      </c>
      <c r="D139" s="169" t="s">
        <v>933</v>
      </c>
      <c r="E139" s="169" t="s">
        <v>851</v>
      </c>
      <c r="F139" s="170" t="n">
        <v>1624300</v>
      </c>
      <c r="G139" s="170" t="n">
        <v>1624300</v>
      </c>
      <c r="H139" s="164" t="str">
        <f aca="false" ca="false" dt2D="false" dtr="false" t="normal">CONCATENATE(C139, , D139, E139)</f>
        <v>01048020076040</v>
      </c>
    </row>
    <row ht="76.5" outlineLevel="0" r="140">
      <c r="A140" s="168" t="s">
        <v>862</v>
      </c>
      <c r="B140" s="169" t="s">
        <v>55</v>
      </c>
      <c r="C140" s="169" t="s">
        <v>905</v>
      </c>
      <c r="D140" s="169" t="s">
        <v>933</v>
      </c>
      <c r="E140" s="169" t="s">
        <v>505</v>
      </c>
      <c r="F140" s="170" t="n">
        <v>1579300</v>
      </c>
      <c r="G140" s="170" t="n">
        <v>1579300</v>
      </c>
      <c r="H140" s="164" t="str">
        <f aca="false" ca="false" dt2D="false" dtr="false" t="normal">CONCATENATE(C140, , D140, E140)</f>
        <v>01048020076040100</v>
      </c>
    </row>
    <row ht="38.25" outlineLevel="0" r="141">
      <c r="A141" s="168" t="s">
        <v>863</v>
      </c>
      <c r="B141" s="169" t="s">
        <v>55</v>
      </c>
      <c r="C141" s="169" t="s">
        <v>905</v>
      </c>
      <c r="D141" s="169" t="s">
        <v>933</v>
      </c>
      <c r="E141" s="169" t="s">
        <v>559</v>
      </c>
      <c r="F141" s="170" t="n">
        <v>1579300</v>
      </c>
      <c r="G141" s="170" t="n">
        <v>1579300</v>
      </c>
      <c r="H141" s="164" t="str">
        <f aca="false" ca="false" dt2D="false" dtr="false" t="normal">CONCATENATE(C141, , D141, E141)</f>
        <v>01048020076040120</v>
      </c>
    </row>
    <row ht="25.5" outlineLevel="0" r="142">
      <c r="A142" s="168" t="s">
        <v>864</v>
      </c>
      <c r="B142" s="169" t="s">
        <v>55</v>
      </c>
      <c r="C142" s="169" t="s">
        <v>905</v>
      </c>
      <c r="D142" s="169" t="s">
        <v>933</v>
      </c>
      <c r="E142" s="169" t="s">
        <v>865</v>
      </c>
      <c r="F142" s="170" t="n">
        <v>1193780</v>
      </c>
      <c r="G142" s="170" t="n">
        <v>1193780</v>
      </c>
      <c r="H142" s="164" t="str">
        <f aca="false" ca="false" dt2D="false" dtr="false" t="normal">CONCATENATE(C142, , D142, E142)</f>
        <v>01048020076040121</v>
      </c>
    </row>
    <row ht="51" outlineLevel="0" r="143">
      <c r="A143" s="168" t="s">
        <v>870</v>
      </c>
      <c r="B143" s="169" t="s">
        <v>55</v>
      </c>
      <c r="C143" s="169" t="s">
        <v>905</v>
      </c>
      <c r="D143" s="169" t="s">
        <v>933</v>
      </c>
      <c r="E143" s="169" t="s">
        <v>871</v>
      </c>
      <c r="F143" s="170" t="n">
        <v>25000</v>
      </c>
      <c r="G143" s="170" t="n">
        <v>25000</v>
      </c>
      <c r="H143" s="164" t="str">
        <f aca="false" ca="false" dt2D="false" dtr="false" t="normal">CONCATENATE(C143, , D143, E143)</f>
        <v>01048020076040122</v>
      </c>
    </row>
    <row ht="63.75" outlineLevel="0" r="144">
      <c r="A144" s="168" t="s">
        <v>866</v>
      </c>
      <c r="B144" s="169" t="s">
        <v>55</v>
      </c>
      <c r="C144" s="169" t="s">
        <v>905</v>
      </c>
      <c r="D144" s="169" t="s">
        <v>933</v>
      </c>
      <c r="E144" s="169" t="s">
        <v>867</v>
      </c>
      <c r="F144" s="170" t="n">
        <v>360520</v>
      </c>
      <c r="G144" s="170" t="n">
        <v>360520</v>
      </c>
      <c r="H144" s="164" t="str">
        <f aca="false" ca="false" dt2D="false" dtr="false" t="normal">CONCATENATE(C144, , D144, E144)</f>
        <v>01048020076040129</v>
      </c>
    </row>
    <row ht="38.25" outlineLevel="0" r="145">
      <c r="A145" s="168" t="s">
        <v>872</v>
      </c>
      <c r="B145" s="169" t="s">
        <v>55</v>
      </c>
      <c r="C145" s="169" t="s">
        <v>905</v>
      </c>
      <c r="D145" s="169" t="s">
        <v>933</v>
      </c>
      <c r="E145" s="169" t="s">
        <v>873</v>
      </c>
      <c r="F145" s="170" t="n">
        <v>45000</v>
      </c>
      <c r="G145" s="170" t="n">
        <v>45000</v>
      </c>
      <c r="H145" s="164" t="str">
        <f aca="false" ca="false" dt2D="false" dtr="false" t="normal">CONCATENATE(C145, , D145, E145)</f>
        <v>01048020076040200</v>
      </c>
    </row>
    <row ht="38.25" outlineLevel="0" r="146">
      <c r="A146" s="168" t="s">
        <v>874</v>
      </c>
      <c r="B146" s="169" t="s">
        <v>55</v>
      </c>
      <c r="C146" s="169" t="s">
        <v>905</v>
      </c>
      <c r="D146" s="169" t="s">
        <v>933</v>
      </c>
      <c r="E146" s="169" t="s">
        <v>875</v>
      </c>
      <c r="F146" s="170" t="n">
        <v>45000</v>
      </c>
      <c r="G146" s="170" t="n">
        <v>45000</v>
      </c>
      <c r="H146" s="164" t="str">
        <f aca="false" ca="false" dt2D="false" dtr="false" t="normal">CONCATENATE(C146, , D146, E146)</f>
        <v>01048020076040240</v>
      </c>
    </row>
    <row outlineLevel="0" r="147">
      <c r="A147" s="168" t="s">
        <v>876</v>
      </c>
      <c r="B147" s="169" t="s">
        <v>55</v>
      </c>
      <c r="C147" s="169" t="s">
        <v>905</v>
      </c>
      <c r="D147" s="169" t="s">
        <v>933</v>
      </c>
      <c r="E147" s="169" t="s">
        <v>877</v>
      </c>
      <c r="F147" s="170" t="n">
        <v>45000</v>
      </c>
      <c r="G147" s="170" t="n">
        <v>45000</v>
      </c>
      <c r="H147" s="164" t="str">
        <f aca="false" ca="false" dt2D="false" dtr="false" t="normal">CONCATENATE(C147, , D147, E147)</f>
        <v>01048020076040244</v>
      </c>
    </row>
    <row ht="267.75" outlineLevel="0" r="148">
      <c r="A148" s="168" t="s">
        <v>934</v>
      </c>
      <c r="B148" s="169" t="s">
        <v>55</v>
      </c>
      <c r="C148" s="169" t="s">
        <v>905</v>
      </c>
      <c r="D148" s="169" t="s">
        <v>935</v>
      </c>
      <c r="E148" s="169" t="s">
        <v>851</v>
      </c>
      <c r="F148" s="170" t="n">
        <v>854870</v>
      </c>
      <c r="G148" s="170" t="n">
        <v>854870</v>
      </c>
      <c r="H148" s="164" t="str">
        <f aca="false" ca="false" dt2D="false" dtr="false" t="normal">CONCATENATE(C148, , D148, E148)</f>
        <v>010480200Ч0010</v>
      </c>
    </row>
    <row ht="76.5" outlineLevel="0" r="149">
      <c r="A149" s="168" t="s">
        <v>862</v>
      </c>
      <c r="B149" s="169" t="s">
        <v>55</v>
      </c>
      <c r="C149" s="169" t="s">
        <v>905</v>
      </c>
      <c r="D149" s="169" t="s">
        <v>935</v>
      </c>
      <c r="E149" s="169" t="s">
        <v>505</v>
      </c>
      <c r="F149" s="170" t="n">
        <v>854870</v>
      </c>
      <c r="G149" s="170" t="n">
        <v>854870</v>
      </c>
      <c r="H149" s="164" t="str">
        <f aca="false" ca="false" dt2D="false" dtr="false" t="normal">CONCATENATE(C149, , D149, E149)</f>
        <v>010480200Ч0010100</v>
      </c>
    </row>
    <row ht="38.25" outlineLevel="0" r="150">
      <c r="A150" s="168" t="s">
        <v>863</v>
      </c>
      <c r="B150" s="169" t="s">
        <v>55</v>
      </c>
      <c r="C150" s="169" t="s">
        <v>905</v>
      </c>
      <c r="D150" s="169" t="s">
        <v>935</v>
      </c>
      <c r="E150" s="169" t="s">
        <v>559</v>
      </c>
      <c r="F150" s="170" t="n">
        <v>854870</v>
      </c>
      <c r="G150" s="170" t="n">
        <v>854870</v>
      </c>
      <c r="H150" s="164" t="str">
        <f aca="false" ca="false" dt2D="false" dtr="false" t="normal">CONCATENATE(C150, , D150, E150)</f>
        <v>010480200Ч0010120</v>
      </c>
    </row>
    <row ht="25.5" outlineLevel="0" r="151">
      <c r="A151" s="168" t="s">
        <v>864</v>
      </c>
      <c r="B151" s="169" t="s">
        <v>55</v>
      </c>
      <c r="C151" s="169" t="s">
        <v>905</v>
      </c>
      <c r="D151" s="169" t="s">
        <v>935</v>
      </c>
      <c r="E151" s="169" t="s">
        <v>865</v>
      </c>
      <c r="F151" s="170" t="n">
        <v>656582</v>
      </c>
      <c r="G151" s="170" t="n">
        <v>656582</v>
      </c>
      <c r="H151" s="164" t="str">
        <f aca="false" ca="false" dt2D="false" dtr="false" t="normal">CONCATENATE(C151, , D151, E151)</f>
        <v>010480200Ч0010121</v>
      </c>
    </row>
    <row ht="63.75" outlineLevel="0" r="152">
      <c r="A152" s="168" t="s">
        <v>866</v>
      </c>
      <c r="B152" s="169" t="s">
        <v>55</v>
      </c>
      <c r="C152" s="169" t="s">
        <v>905</v>
      </c>
      <c r="D152" s="169" t="s">
        <v>935</v>
      </c>
      <c r="E152" s="169" t="s">
        <v>867</v>
      </c>
      <c r="F152" s="170" t="n">
        <v>198288</v>
      </c>
      <c r="G152" s="170" t="n">
        <v>198288</v>
      </c>
      <c r="H152" s="164" t="str">
        <f aca="false" ca="false" dt2D="false" dtr="false" t="normal">CONCATENATE(C152, , D152, E152)</f>
        <v>010480200Ч0010129</v>
      </c>
    </row>
    <row outlineLevel="0" r="153">
      <c r="A153" s="168" t="s">
        <v>945</v>
      </c>
      <c r="B153" s="169" t="s">
        <v>55</v>
      </c>
      <c r="C153" s="169" t="s">
        <v>946</v>
      </c>
      <c r="D153" s="169" t="s">
        <v>851</v>
      </c>
      <c r="E153" s="169" t="s">
        <v>851</v>
      </c>
      <c r="F153" s="170" t="n">
        <v>6500</v>
      </c>
      <c r="G153" s="170" t="n">
        <v>5800</v>
      </c>
      <c r="H153" s="164" t="str">
        <f aca="false" ca="false" dt2D="false" dtr="false" t="normal">CONCATENATE(C153, , D153, E153)</f>
        <v>0105</v>
      </c>
    </row>
    <row ht="25.5" outlineLevel="0" r="154">
      <c r="A154" s="168" t="s">
        <v>936</v>
      </c>
      <c r="B154" s="169" t="s">
        <v>55</v>
      </c>
      <c r="C154" s="169" t="s">
        <v>946</v>
      </c>
      <c r="D154" s="169" t="s">
        <v>937</v>
      </c>
      <c r="E154" s="169" t="s">
        <v>851</v>
      </c>
      <c r="F154" s="170" t="n">
        <v>6500</v>
      </c>
      <c r="G154" s="170" t="n">
        <v>5800</v>
      </c>
      <c r="H154" s="164" t="str">
        <f aca="false" ca="false" dt2D="false" dtr="false" t="normal">CONCATENATE(C154, , D154, E154)</f>
        <v>01059000000000</v>
      </c>
    </row>
    <row ht="89.25" outlineLevel="0" r="155">
      <c r="A155" s="168" t="s">
        <v>947</v>
      </c>
      <c r="B155" s="169" t="s">
        <v>55</v>
      </c>
      <c r="C155" s="169" t="s">
        <v>946</v>
      </c>
      <c r="D155" s="169" t="s">
        <v>948</v>
      </c>
      <c r="E155" s="169" t="s">
        <v>851</v>
      </c>
      <c r="F155" s="170" t="n">
        <v>6500</v>
      </c>
      <c r="G155" s="170" t="n">
        <v>5800</v>
      </c>
      <c r="H155" s="164" t="str">
        <f aca="false" ca="false" dt2D="false" dtr="false" t="normal">CONCATENATE(C155, , D155, E155)</f>
        <v>01059040000000</v>
      </c>
    </row>
    <row ht="89.25" outlineLevel="0" r="156">
      <c r="A156" s="168" t="s">
        <v>947</v>
      </c>
      <c r="B156" s="169" t="s">
        <v>55</v>
      </c>
      <c r="C156" s="169" t="s">
        <v>946</v>
      </c>
      <c r="D156" s="169" t="s">
        <v>949</v>
      </c>
      <c r="E156" s="169" t="s">
        <v>851</v>
      </c>
      <c r="F156" s="170" t="n">
        <v>6500</v>
      </c>
      <c r="G156" s="170" t="n">
        <v>5800</v>
      </c>
      <c r="H156" s="164" t="str">
        <f aca="false" ca="false" dt2D="false" dtr="false" t="normal">CONCATENATE(C156, , D156, E156)</f>
        <v>01059040051200</v>
      </c>
    </row>
    <row ht="38.25" outlineLevel="0" r="157">
      <c r="A157" s="168" t="s">
        <v>872</v>
      </c>
      <c r="B157" s="169" t="s">
        <v>55</v>
      </c>
      <c r="C157" s="169" t="s">
        <v>946</v>
      </c>
      <c r="D157" s="169" t="s">
        <v>949</v>
      </c>
      <c r="E157" s="169" t="s">
        <v>873</v>
      </c>
      <c r="F157" s="170" t="n">
        <v>6500</v>
      </c>
      <c r="G157" s="170" t="n">
        <v>5800</v>
      </c>
      <c r="H157" s="164" t="str">
        <f aca="false" ca="false" dt2D="false" dtr="false" t="normal">CONCATENATE(C157, , D157, E157)</f>
        <v>01059040051200200</v>
      </c>
    </row>
    <row ht="38.25" outlineLevel="0" r="158">
      <c r="A158" s="168" t="s">
        <v>874</v>
      </c>
      <c r="B158" s="169" t="s">
        <v>55</v>
      </c>
      <c r="C158" s="169" t="s">
        <v>946</v>
      </c>
      <c r="D158" s="169" t="s">
        <v>949</v>
      </c>
      <c r="E158" s="169" t="s">
        <v>875</v>
      </c>
      <c r="F158" s="170" t="n">
        <v>6500</v>
      </c>
      <c r="G158" s="170" t="n">
        <v>5800</v>
      </c>
      <c r="H158" s="164" t="str">
        <f aca="false" ca="false" dt2D="false" dtr="false" t="normal">CONCATENATE(C158, , D158, E158)</f>
        <v>01059040051200240</v>
      </c>
    </row>
    <row outlineLevel="0" r="159">
      <c r="A159" s="168" t="s">
        <v>876</v>
      </c>
      <c r="B159" s="169" t="s">
        <v>55</v>
      </c>
      <c r="C159" s="169" t="s">
        <v>946</v>
      </c>
      <c r="D159" s="169" t="s">
        <v>949</v>
      </c>
      <c r="E159" s="169" t="s">
        <v>877</v>
      </c>
      <c r="F159" s="170" t="n">
        <v>6500</v>
      </c>
      <c r="G159" s="170" t="n">
        <v>5800</v>
      </c>
      <c r="H159" s="164" t="str">
        <f aca="false" ca="false" dt2D="false" dtr="false" t="normal">CONCATENATE(C159, , D159, E159)</f>
        <v>01059040051200244</v>
      </c>
    </row>
    <row outlineLevel="0" r="160">
      <c r="A160" s="168" t="s">
        <v>950</v>
      </c>
      <c r="B160" s="169" t="s">
        <v>55</v>
      </c>
      <c r="C160" s="169" t="s">
        <v>951</v>
      </c>
      <c r="D160" s="169" t="s">
        <v>851</v>
      </c>
      <c r="E160" s="169" t="s">
        <v>851</v>
      </c>
      <c r="F160" s="170" t="n">
        <v>593400</v>
      </c>
      <c r="G160" s="170" t="n">
        <v>593400</v>
      </c>
      <c r="H160" s="164" t="str">
        <f aca="false" ca="false" dt2D="false" dtr="false" t="normal">CONCATENATE(C160, , D160, E160)</f>
        <v>0113</v>
      </c>
    </row>
    <row ht="63.75" outlineLevel="0" r="161">
      <c r="A161" s="168" t="s">
        <v>952</v>
      </c>
      <c r="B161" s="169" t="s">
        <v>55</v>
      </c>
      <c r="C161" s="169" t="s">
        <v>951</v>
      </c>
      <c r="D161" s="169" t="s">
        <v>953</v>
      </c>
      <c r="E161" s="169" t="s">
        <v>851</v>
      </c>
      <c r="F161" s="170" t="n">
        <v>215000</v>
      </c>
      <c r="G161" s="170" t="n">
        <v>215000</v>
      </c>
      <c r="H161" s="164" t="str">
        <f aca="false" ca="false" dt2D="false" dtr="false" t="normal">CONCATENATE(C161, , D161, E161)</f>
        <v>01130400000000</v>
      </c>
    </row>
    <row ht="38.25" outlineLevel="0" r="162">
      <c r="A162" s="168" t="s">
        <v>954</v>
      </c>
      <c r="B162" s="169" t="s">
        <v>55</v>
      </c>
      <c r="C162" s="169" t="s">
        <v>951</v>
      </c>
      <c r="D162" s="169" t="s">
        <v>955</v>
      </c>
      <c r="E162" s="169" t="s">
        <v>851</v>
      </c>
      <c r="F162" s="170" t="n">
        <v>215000</v>
      </c>
      <c r="G162" s="170" t="n">
        <v>215000</v>
      </c>
      <c r="H162" s="164" t="str">
        <f aca="false" ca="false" dt2D="false" dtr="false" t="normal">CONCATENATE(C162, , D162, E162)</f>
        <v>01130430000000</v>
      </c>
    </row>
    <row ht="102" outlineLevel="0" r="163">
      <c r="A163" s="168" t="s">
        <v>956</v>
      </c>
      <c r="B163" s="169" t="s">
        <v>55</v>
      </c>
      <c r="C163" s="169" t="s">
        <v>951</v>
      </c>
      <c r="D163" s="169" t="s">
        <v>957</v>
      </c>
      <c r="E163" s="169" t="s">
        <v>851</v>
      </c>
      <c r="F163" s="170" t="n">
        <v>65000</v>
      </c>
      <c r="G163" s="170" t="n">
        <v>65000</v>
      </c>
      <c r="H163" s="164" t="str">
        <f aca="false" ca="false" dt2D="false" dtr="false" t="normal">CONCATENATE(C163, , D163, E163)</f>
        <v>01130430080000</v>
      </c>
    </row>
    <row ht="38.25" outlineLevel="0" r="164">
      <c r="A164" s="168" t="s">
        <v>872</v>
      </c>
      <c r="B164" s="169" t="s">
        <v>55</v>
      </c>
      <c r="C164" s="169" t="s">
        <v>951</v>
      </c>
      <c r="D164" s="169" t="s">
        <v>957</v>
      </c>
      <c r="E164" s="169" t="s">
        <v>873</v>
      </c>
      <c r="F164" s="170" t="n">
        <v>65000</v>
      </c>
      <c r="G164" s="170" t="n">
        <v>65000</v>
      </c>
      <c r="H164" s="164" t="str">
        <f aca="false" ca="false" dt2D="false" dtr="false" t="normal">CONCATENATE(C164, , D164, E164)</f>
        <v>01130430080000200</v>
      </c>
    </row>
    <row ht="38.25" outlineLevel="0" r="165">
      <c r="A165" s="168" t="s">
        <v>874</v>
      </c>
      <c r="B165" s="169" t="s">
        <v>55</v>
      </c>
      <c r="C165" s="169" t="s">
        <v>951</v>
      </c>
      <c r="D165" s="169" t="s">
        <v>957</v>
      </c>
      <c r="E165" s="169" t="s">
        <v>875</v>
      </c>
      <c r="F165" s="170" t="n">
        <v>65000</v>
      </c>
      <c r="G165" s="170" t="n">
        <v>65000</v>
      </c>
      <c r="H165" s="164" t="str">
        <f aca="false" ca="false" dt2D="false" dtr="false" t="normal">CONCATENATE(C165, , D165, E165)</f>
        <v>01130430080000240</v>
      </c>
    </row>
    <row outlineLevel="0" r="166">
      <c r="A166" s="168" t="s">
        <v>876</v>
      </c>
      <c r="B166" s="169" t="s">
        <v>55</v>
      </c>
      <c r="C166" s="169" t="s">
        <v>951</v>
      </c>
      <c r="D166" s="169" t="s">
        <v>957</v>
      </c>
      <c r="E166" s="169" t="s">
        <v>877</v>
      </c>
      <c r="F166" s="170" t="n">
        <v>65000</v>
      </c>
      <c r="G166" s="170" t="n">
        <v>65000</v>
      </c>
      <c r="H166" s="164" t="str">
        <f aca="false" ca="false" dt2D="false" dtr="false" t="normal">CONCATENATE(C166, , D166, E166)</f>
        <v>01130430080000244</v>
      </c>
    </row>
    <row ht="114.75" outlineLevel="0" r="167">
      <c r="A167" s="168" t="s">
        <v>958</v>
      </c>
      <c r="B167" s="169" t="s">
        <v>55</v>
      </c>
      <c r="C167" s="169" t="s">
        <v>951</v>
      </c>
      <c r="D167" s="169" t="s">
        <v>959</v>
      </c>
      <c r="E167" s="169" t="s">
        <v>851</v>
      </c>
      <c r="F167" s="170" t="n">
        <v>150000</v>
      </c>
      <c r="G167" s="170" t="n">
        <v>150000</v>
      </c>
      <c r="H167" s="164" t="str">
        <f aca="false" ca="false" dt2D="false" dtr="false" t="normal">CONCATENATE(C167, , D167, E167)</f>
        <v>0113043008Ф000</v>
      </c>
    </row>
    <row ht="38.25" outlineLevel="0" r="168">
      <c r="A168" s="168" t="s">
        <v>872</v>
      </c>
      <c r="B168" s="169" t="s">
        <v>55</v>
      </c>
      <c r="C168" s="169" t="s">
        <v>951</v>
      </c>
      <c r="D168" s="169" t="s">
        <v>959</v>
      </c>
      <c r="E168" s="169" t="s">
        <v>873</v>
      </c>
      <c r="F168" s="170" t="n">
        <v>150000</v>
      </c>
      <c r="G168" s="170" t="n">
        <v>150000</v>
      </c>
      <c r="H168" s="164" t="str">
        <f aca="false" ca="false" dt2D="false" dtr="false" t="normal">CONCATENATE(C168, , D168, E168)</f>
        <v>0113043008Ф000200</v>
      </c>
    </row>
    <row ht="38.25" outlineLevel="0" r="169">
      <c r="A169" s="168" t="s">
        <v>874</v>
      </c>
      <c r="B169" s="169" t="s">
        <v>55</v>
      </c>
      <c r="C169" s="169" t="s">
        <v>951</v>
      </c>
      <c r="D169" s="169" t="s">
        <v>959</v>
      </c>
      <c r="E169" s="169" t="s">
        <v>875</v>
      </c>
      <c r="F169" s="170" t="n">
        <v>150000</v>
      </c>
      <c r="G169" s="170" t="n">
        <v>150000</v>
      </c>
      <c r="H169" s="164" t="str">
        <f aca="false" ca="false" dt2D="false" dtr="false" t="normal">CONCATENATE(C169, , D169, E169)</f>
        <v>0113043008Ф000240</v>
      </c>
    </row>
    <row outlineLevel="0" r="170">
      <c r="A170" s="168" t="s">
        <v>876</v>
      </c>
      <c r="B170" s="169" t="s">
        <v>55</v>
      </c>
      <c r="C170" s="169" t="s">
        <v>951</v>
      </c>
      <c r="D170" s="169" t="s">
        <v>959</v>
      </c>
      <c r="E170" s="169" t="s">
        <v>877</v>
      </c>
      <c r="F170" s="170" t="n">
        <v>150000</v>
      </c>
      <c r="G170" s="170" t="n">
        <v>150000</v>
      </c>
      <c r="H170" s="164" t="str">
        <f aca="false" ca="false" dt2D="false" dtr="false" t="normal">CONCATENATE(C170, , D170, E170)</f>
        <v>0113043008Ф000244</v>
      </c>
    </row>
    <row ht="38.25" outlineLevel="0" r="171">
      <c r="A171" s="168" t="s">
        <v>856</v>
      </c>
      <c r="B171" s="169" t="s">
        <v>55</v>
      </c>
      <c r="C171" s="169" t="s">
        <v>951</v>
      </c>
      <c r="D171" s="169" t="s">
        <v>857</v>
      </c>
      <c r="E171" s="169" t="s">
        <v>851</v>
      </c>
      <c r="F171" s="170" t="n">
        <v>318400</v>
      </c>
      <c r="G171" s="170" t="n">
        <v>318400</v>
      </c>
      <c r="H171" s="164" t="str">
        <f aca="false" ca="false" dt2D="false" dtr="false" t="normal">CONCATENATE(C171, , D171, E171)</f>
        <v>01138000000000</v>
      </c>
    </row>
    <row ht="51" outlineLevel="0" r="172">
      <c r="A172" s="168" t="s">
        <v>858</v>
      </c>
      <c r="B172" s="169" t="s">
        <v>55</v>
      </c>
      <c r="C172" s="169" t="s">
        <v>951</v>
      </c>
      <c r="D172" s="169" t="s">
        <v>859</v>
      </c>
      <c r="E172" s="169" t="s">
        <v>851</v>
      </c>
      <c r="F172" s="170" t="n">
        <v>318400</v>
      </c>
      <c r="G172" s="170" t="n">
        <v>318400</v>
      </c>
      <c r="H172" s="164" t="str">
        <f aca="false" ca="false" dt2D="false" dtr="false" t="normal">CONCATENATE(C172, , D172, E172)</f>
        <v>01138020000000</v>
      </c>
    </row>
    <row ht="89.25" outlineLevel="0" r="173">
      <c r="A173" s="168" t="s">
        <v>960</v>
      </c>
      <c r="B173" s="169" t="s">
        <v>55</v>
      </c>
      <c r="C173" s="169" t="s">
        <v>951</v>
      </c>
      <c r="D173" s="169" t="s">
        <v>961</v>
      </c>
      <c r="E173" s="169" t="s">
        <v>851</v>
      </c>
      <c r="F173" s="170" t="n">
        <v>81000</v>
      </c>
      <c r="G173" s="170" t="n">
        <v>81000</v>
      </c>
      <c r="H173" s="164" t="str">
        <f aca="false" ca="false" dt2D="false" dtr="false" t="normal">CONCATENATE(C173, , D173, E173)</f>
        <v>01138020074290</v>
      </c>
    </row>
    <row ht="76.5" outlineLevel="0" r="174">
      <c r="A174" s="168" t="s">
        <v>862</v>
      </c>
      <c r="B174" s="169" t="s">
        <v>55</v>
      </c>
      <c r="C174" s="169" t="s">
        <v>951</v>
      </c>
      <c r="D174" s="169" t="s">
        <v>961</v>
      </c>
      <c r="E174" s="169" t="s">
        <v>505</v>
      </c>
      <c r="F174" s="170" t="n">
        <v>77700</v>
      </c>
      <c r="G174" s="170" t="n">
        <v>77700</v>
      </c>
      <c r="H174" s="164" t="str">
        <f aca="false" ca="false" dt2D="false" dtr="false" t="normal">CONCATENATE(C174, , D174, E174)</f>
        <v>01138020074290100</v>
      </c>
    </row>
    <row ht="38.25" outlineLevel="0" r="175">
      <c r="A175" s="168" t="s">
        <v>863</v>
      </c>
      <c r="B175" s="169" t="s">
        <v>55</v>
      </c>
      <c r="C175" s="169" t="s">
        <v>951</v>
      </c>
      <c r="D175" s="169" t="s">
        <v>961</v>
      </c>
      <c r="E175" s="169" t="s">
        <v>559</v>
      </c>
      <c r="F175" s="170" t="n">
        <v>77700</v>
      </c>
      <c r="G175" s="170" t="n">
        <v>77700</v>
      </c>
      <c r="H175" s="164" t="str">
        <f aca="false" ca="false" dt2D="false" dtr="false" t="normal">CONCATENATE(C175, , D175, E175)</f>
        <v>01138020074290120</v>
      </c>
    </row>
    <row ht="25.5" outlineLevel="0" r="176">
      <c r="A176" s="168" t="s">
        <v>864</v>
      </c>
      <c r="B176" s="169" t="s">
        <v>55</v>
      </c>
      <c r="C176" s="169" t="s">
        <v>951</v>
      </c>
      <c r="D176" s="169" t="s">
        <v>961</v>
      </c>
      <c r="E176" s="169" t="s">
        <v>865</v>
      </c>
      <c r="F176" s="170" t="n">
        <v>59689</v>
      </c>
      <c r="G176" s="170" t="n">
        <v>59689</v>
      </c>
      <c r="H176" s="164" t="str">
        <f aca="false" ca="false" dt2D="false" dtr="false" t="normal">CONCATENATE(C176, , D176, E176)</f>
        <v>01138020074290121</v>
      </c>
    </row>
    <row ht="63.75" outlineLevel="0" r="177">
      <c r="A177" s="168" t="s">
        <v>866</v>
      </c>
      <c r="B177" s="169" t="s">
        <v>55</v>
      </c>
      <c r="C177" s="169" t="s">
        <v>951</v>
      </c>
      <c r="D177" s="169" t="s">
        <v>961</v>
      </c>
      <c r="E177" s="169" t="s">
        <v>867</v>
      </c>
      <c r="F177" s="170" t="n">
        <v>18011</v>
      </c>
      <c r="G177" s="170" t="n">
        <v>18011</v>
      </c>
      <c r="H177" s="164" t="str">
        <f aca="false" ca="false" dt2D="false" dtr="false" t="normal">CONCATENATE(C177, , D177, E177)</f>
        <v>01138020074290129</v>
      </c>
    </row>
    <row ht="38.25" outlineLevel="0" r="178">
      <c r="A178" s="168" t="s">
        <v>872</v>
      </c>
      <c r="B178" s="169" t="s">
        <v>55</v>
      </c>
      <c r="C178" s="169" t="s">
        <v>951</v>
      </c>
      <c r="D178" s="169" t="s">
        <v>961</v>
      </c>
      <c r="E178" s="169" t="s">
        <v>873</v>
      </c>
      <c r="F178" s="170" t="n">
        <v>3300</v>
      </c>
      <c r="G178" s="170" t="n">
        <v>3300</v>
      </c>
      <c r="H178" s="164" t="str">
        <f aca="false" ca="false" dt2D="false" dtr="false" t="normal">CONCATENATE(C178, , D178, E178)</f>
        <v>01138020074290200</v>
      </c>
    </row>
    <row ht="38.25" outlineLevel="0" r="179">
      <c r="A179" s="168" t="s">
        <v>874</v>
      </c>
      <c r="B179" s="169" t="s">
        <v>55</v>
      </c>
      <c r="C179" s="169" t="s">
        <v>951</v>
      </c>
      <c r="D179" s="169" t="s">
        <v>961</v>
      </c>
      <c r="E179" s="169" t="s">
        <v>875</v>
      </c>
      <c r="F179" s="170" t="n">
        <v>3300</v>
      </c>
      <c r="G179" s="170" t="n">
        <v>3300</v>
      </c>
      <c r="H179" s="164" t="str">
        <f aca="false" ca="false" dt2D="false" dtr="false" t="normal">CONCATENATE(C179, , D179, E179)</f>
        <v>01138020074290240</v>
      </c>
    </row>
    <row outlineLevel="0" r="180">
      <c r="A180" s="168" t="s">
        <v>876</v>
      </c>
      <c r="B180" s="169" t="s">
        <v>55</v>
      </c>
      <c r="C180" s="169" t="s">
        <v>951</v>
      </c>
      <c r="D180" s="169" t="s">
        <v>961</v>
      </c>
      <c r="E180" s="169" t="s">
        <v>877</v>
      </c>
      <c r="F180" s="170" t="n">
        <v>3300</v>
      </c>
      <c r="G180" s="170" t="n">
        <v>3300</v>
      </c>
      <c r="H180" s="164" t="str">
        <f aca="false" ca="false" dt2D="false" dtr="false" t="normal">CONCATENATE(C180, , D180, E180)</f>
        <v>01138020074290244</v>
      </c>
    </row>
    <row ht="51" outlineLevel="0" r="181">
      <c r="A181" s="168" t="s">
        <v>962</v>
      </c>
      <c r="B181" s="169" t="s">
        <v>55</v>
      </c>
      <c r="C181" s="169" t="s">
        <v>951</v>
      </c>
      <c r="D181" s="169" t="s">
        <v>963</v>
      </c>
      <c r="E181" s="169" t="s">
        <v>851</v>
      </c>
      <c r="F181" s="170" t="n">
        <v>131900</v>
      </c>
      <c r="G181" s="170" t="n">
        <v>131900</v>
      </c>
      <c r="H181" s="164" t="str">
        <f aca="false" ca="false" dt2D="false" dtr="false" t="normal">CONCATENATE(C181, , D181, E181)</f>
        <v>01138020075190</v>
      </c>
    </row>
    <row ht="76.5" outlineLevel="0" r="182">
      <c r="A182" s="168" t="s">
        <v>862</v>
      </c>
      <c r="B182" s="169" t="s">
        <v>55</v>
      </c>
      <c r="C182" s="169" t="s">
        <v>951</v>
      </c>
      <c r="D182" s="169" t="s">
        <v>963</v>
      </c>
      <c r="E182" s="169" t="s">
        <v>505</v>
      </c>
      <c r="F182" s="170" t="n">
        <v>109547</v>
      </c>
      <c r="G182" s="170" t="n">
        <v>109547</v>
      </c>
      <c r="H182" s="164" t="str">
        <f aca="false" ca="false" dt2D="false" dtr="false" t="normal">CONCATENATE(C182, , D182, E182)</f>
        <v>01138020075190100</v>
      </c>
    </row>
    <row ht="38.25" outlineLevel="0" r="183">
      <c r="A183" s="168" t="s">
        <v>863</v>
      </c>
      <c r="B183" s="169" t="s">
        <v>55</v>
      </c>
      <c r="C183" s="169" t="s">
        <v>951</v>
      </c>
      <c r="D183" s="169" t="s">
        <v>963</v>
      </c>
      <c r="E183" s="169" t="s">
        <v>559</v>
      </c>
      <c r="F183" s="170" t="n">
        <v>109547</v>
      </c>
      <c r="G183" s="170" t="n">
        <v>109547</v>
      </c>
      <c r="H183" s="164" t="str">
        <f aca="false" ca="false" dt2D="false" dtr="false" t="normal">CONCATENATE(C183, , D183, E183)</f>
        <v>01138020075190120</v>
      </c>
    </row>
    <row ht="25.5" outlineLevel="0" r="184">
      <c r="A184" s="168" t="s">
        <v>864</v>
      </c>
      <c r="B184" s="169" t="s">
        <v>55</v>
      </c>
      <c r="C184" s="169" t="s">
        <v>951</v>
      </c>
      <c r="D184" s="169" t="s">
        <v>963</v>
      </c>
      <c r="E184" s="169" t="s">
        <v>865</v>
      </c>
      <c r="F184" s="170" t="n">
        <v>84137</v>
      </c>
      <c r="G184" s="170" t="n">
        <v>84137</v>
      </c>
      <c r="H184" s="164" t="str">
        <f aca="false" ca="false" dt2D="false" dtr="false" t="normal">CONCATENATE(C184, , D184, E184)</f>
        <v>01138020075190121</v>
      </c>
    </row>
    <row ht="63.75" outlineLevel="0" r="185">
      <c r="A185" s="168" t="s">
        <v>866</v>
      </c>
      <c r="B185" s="169" t="s">
        <v>55</v>
      </c>
      <c r="C185" s="169" t="s">
        <v>951</v>
      </c>
      <c r="D185" s="169" t="s">
        <v>963</v>
      </c>
      <c r="E185" s="169" t="s">
        <v>867</v>
      </c>
      <c r="F185" s="170" t="n">
        <v>25410</v>
      </c>
      <c r="G185" s="170" t="n">
        <v>25410</v>
      </c>
      <c r="H185" s="164" t="str">
        <f aca="false" ca="false" dt2D="false" dtr="false" t="normal">CONCATENATE(C185, , D185, E185)</f>
        <v>01138020075190129</v>
      </c>
    </row>
    <row ht="38.25" outlineLevel="0" r="186">
      <c r="A186" s="168" t="s">
        <v>872</v>
      </c>
      <c r="B186" s="169" t="s">
        <v>55</v>
      </c>
      <c r="C186" s="169" t="s">
        <v>951</v>
      </c>
      <c r="D186" s="169" t="s">
        <v>963</v>
      </c>
      <c r="E186" s="169" t="s">
        <v>873</v>
      </c>
      <c r="F186" s="170" t="n">
        <v>22353</v>
      </c>
      <c r="G186" s="170" t="n">
        <v>22353</v>
      </c>
      <c r="H186" s="164" t="str">
        <f aca="false" ca="false" dt2D="false" dtr="false" t="normal">CONCATENATE(C186, , D186, E186)</f>
        <v>01138020075190200</v>
      </c>
    </row>
    <row ht="38.25" outlineLevel="0" r="187">
      <c r="A187" s="168" t="s">
        <v>874</v>
      </c>
      <c r="B187" s="169" t="s">
        <v>55</v>
      </c>
      <c r="C187" s="169" t="s">
        <v>951</v>
      </c>
      <c r="D187" s="169" t="s">
        <v>963</v>
      </c>
      <c r="E187" s="169" t="s">
        <v>875</v>
      </c>
      <c r="F187" s="170" t="n">
        <v>22353</v>
      </c>
      <c r="G187" s="170" t="n">
        <v>22353</v>
      </c>
      <c r="H187" s="164" t="str">
        <f aca="false" ca="false" dt2D="false" dtr="false" t="normal">CONCATENATE(C187, , D187, E187)</f>
        <v>01138020075190240</v>
      </c>
    </row>
    <row outlineLevel="0" r="188">
      <c r="A188" s="168" t="s">
        <v>876</v>
      </c>
      <c r="B188" s="169" t="s">
        <v>55</v>
      </c>
      <c r="C188" s="169" t="s">
        <v>951</v>
      </c>
      <c r="D188" s="169" t="s">
        <v>963</v>
      </c>
      <c r="E188" s="169" t="s">
        <v>877</v>
      </c>
      <c r="F188" s="170" t="n">
        <v>22353</v>
      </c>
      <c r="G188" s="170" t="n">
        <v>22353</v>
      </c>
      <c r="H188" s="164" t="str">
        <f aca="false" ca="false" dt2D="false" dtr="false" t="normal">CONCATENATE(C188, , D188, E188)</f>
        <v>01138020075190244</v>
      </c>
    </row>
    <row ht="178.5" outlineLevel="0" r="189">
      <c r="A189" s="168" t="s">
        <v>964</v>
      </c>
      <c r="B189" s="169" t="s">
        <v>55</v>
      </c>
      <c r="C189" s="169" t="s">
        <v>951</v>
      </c>
      <c r="D189" s="169" t="s">
        <v>965</v>
      </c>
      <c r="E189" s="169" t="s">
        <v>851</v>
      </c>
      <c r="F189" s="170" t="n">
        <v>105500</v>
      </c>
      <c r="G189" s="170" t="n">
        <v>105500</v>
      </c>
      <c r="H189" s="164" t="str">
        <f aca="false" ca="false" dt2D="false" dtr="false" t="normal">CONCATENATE(C189, , D189, E189)</f>
        <v>01138020078460</v>
      </c>
    </row>
    <row ht="76.5" outlineLevel="0" r="190">
      <c r="A190" s="168" t="s">
        <v>862</v>
      </c>
      <c r="B190" s="169" t="s">
        <v>55</v>
      </c>
      <c r="C190" s="169" t="s">
        <v>951</v>
      </c>
      <c r="D190" s="169" t="s">
        <v>965</v>
      </c>
      <c r="E190" s="169" t="s">
        <v>505</v>
      </c>
      <c r="F190" s="170" t="n">
        <v>102600</v>
      </c>
      <c r="G190" s="170" t="n">
        <v>102600</v>
      </c>
      <c r="H190" s="164" t="str">
        <f aca="false" ca="false" dt2D="false" dtr="false" t="normal">CONCATENATE(C190, , D190, E190)</f>
        <v>01138020078460100</v>
      </c>
    </row>
    <row ht="38.25" outlineLevel="0" r="191">
      <c r="A191" s="168" t="s">
        <v>863</v>
      </c>
      <c r="B191" s="169" t="s">
        <v>55</v>
      </c>
      <c r="C191" s="169" t="s">
        <v>951</v>
      </c>
      <c r="D191" s="169" t="s">
        <v>965</v>
      </c>
      <c r="E191" s="169" t="s">
        <v>559</v>
      </c>
      <c r="F191" s="170" t="n">
        <v>102600</v>
      </c>
      <c r="G191" s="170" t="n">
        <v>102600</v>
      </c>
      <c r="H191" s="164" t="str">
        <f aca="false" ca="false" dt2D="false" dtr="false" t="normal">CONCATENATE(C191, , D191, E191)</f>
        <v>01138020078460120</v>
      </c>
    </row>
    <row ht="25.5" outlineLevel="0" r="192">
      <c r="A192" s="168" t="s">
        <v>864</v>
      </c>
      <c r="B192" s="169" t="s">
        <v>55</v>
      </c>
      <c r="C192" s="169" t="s">
        <v>951</v>
      </c>
      <c r="D192" s="169" t="s">
        <v>965</v>
      </c>
      <c r="E192" s="169" t="s">
        <v>865</v>
      </c>
      <c r="F192" s="170" t="n">
        <v>78801</v>
      </c>
      <c r="G192" s="170" t="n">
        <v>78801</v>
      </c>
      <c r="H192" s="164" t="str">
        <f aca="false" ca="false" dt2D="false" dtr="false" t="normal">CONCATENATE(C192, , D192, E192)</f>
        <v>01138020078460121</v>
      </c>
    </row>
    <row ht="63.75" outlineLevel="0" r="193">
      <c r="A193" s="168" t="s">
        <v>866</v>
      </c>
      <c r="B193" s="169" t="s">
        <v>55</v>
      </c>
      <c r="C193" s="169" t="s">
        <v>951</v>
      </c>
      <c r="D193" s="169" t="s">
        <v>965</v>
      </c>
      <c r="E193" s="169" t="s">
        <v>867</v>
      </c>
      <c r="F193" s="170" t="n">
        <v>23799</v>
      </c>
      <c r="G193" s="170" t="n">
        <v>23799</v>
      </c>
      <c r="H193" s="164" t="str">
        <f aca="false" ca="false" dt2D="false" dtr="false" t="normal">CONCATENATE(C193, , D193, E193)</f>
        <v>01138020078460129</v>
      </c>
    </row>
    <row ht="38.25" outlineLevel="0" r="194">
      <c r="A194" s="168" t="s">
        <v>872</v>
      </c>
      <c r="B194" s="169" t="s">
        <v>55</v>
      </c>
      <c r="C194" s="169" t="s">
        <v>951</v>
      </c>
      <c r="D194" s="169" t="s">
        <v>965</v>
      </c>
      <c r="E194" s="169" t="s">
        <v>873</v>
      </c>
      <c r="F194" s="170" t="n">
        <v>2900</v>
      </c>
      <c r="G194" s="170" t="n">
        <v>2900</v>
      </c>
      <c r="H194" s="164" t="str">
        <f aca="false" ca="false" dt2D="false" dtr="false" t="normal">CONCATENATE(C194, , D194, E194)</f>
        <v>01138020078460200</v>
      </c>
    </row>
    <row ht="38.25" outlineLevel="0" r="195">
      <c r="A195" s="168" t="s">
        <v>874</v>
      </c>
      <c r="B195" s="169" t="s">
        <v>55</v>
      </c>
      <c r="C195" s="169" t="s">
        <v>951</v>
      </c>
      <c r="D195" s="169" t="s">
        <v>965</v>
      </c>
      <c r="E195" s="169" t="s">
        <v>875</v>
      </c>
      <c r="F195" s="170" t="n">
        <v>2900</v>
      </c>
      <c r="G195" s="170" t="n">
        <v>2900</v>
      </c>
      <c r="H195" s="164" t="str">
        <f aca="false" ca="false" dt2D="false" dtr="false" t="normal">CONCATENATE(C195, , D195, E195)</f>
        <v>01138020078460240</v>
      </c>
    </row>
    <row outlineLevel="0" r="196">
      <c r="A196" s="168" t="s">
        <v>876</v>
      </c>
      <c r="B196" s="169" t="s">
        <v>55</v>
      </c>
      <c r="C196" s="169" t="s">
        <v>951</v>
      </c>
      <c r="D196" s="169" t="s">
        <v>965</v>
      </c>
      <c r="E196" s="169" t="s">
        <v>877</v>
      </c>
      <c r="F196" s="170" t="n">
        <v>2900</v>
      </c>
      <c r="G196" s="170" t="n">
        <v>2900</v>
      </c>
      <c r="H196" s="164" t="str">
        <f aca="false" ca="false" dt2D="false" dtr="false" t="normal">CONCATENATE(C196, , D196, E196)</f>
        <v>01138020078460244</v>
      </c>
    </row>
    <row ht="25.5" outlineLevel="0" r="197">
      <c r="A197" s="168" t="s">
        <v>936</v>
      </c>
      <c r="B197" s="169" t="s">
        <v>55</v>
      </c>
      <c r="C197" s="169" t="s">
        <v>951</v>
      </c>
      <c r="D197" s="169" t="s">
        <v>937</v>
      </c>
      <c r="E197" s="169" t="s">
        <v>851</v>
      </c>
      <c r="F197" s="170" t="n">
        <v>60000</v>
      </c>
      <c r="G197" s="170" t="n">
        <v>60000</v>
      </c>
      <c r="H197" s="164" t="str">
        <f aca="false" ca="false" dt2D="false" dtr="false" t="normal">CONCATENATE(C197, , D197, E197)</f>
        <v>01139000000000</v>
      </c>
    </row>
    <row ht="76.5" outlineLevel="0" r="198">
      <c r="A198" s="168" t="s">
        <v>966</v>
      </c>
      <c r="B198" s="169" t="s">
        <v>55</v>
      </c>
      <c r="C198" s="169" t="s">
        <v>951</v>
      </c>
      <c r="D198" s="169" t="s">
        <v>967</v>
      </c>
      <c r="E198" s="169" t="s">
        <v>851</v>
      </c>
      <c r="F198" s="170" t="n">
        <v>60000</v>
      </c>
      <c r="G198" s="170" t="n">
        <v>60000</v>
      </c>
      <c r="H198" s="164" t="str">
        <f aca="false" ca="false" dt2D="false" dtr="false" t="normal">CONCATENATE(C198, , D198, E198)</f>
        <v>01139060000000</v>
      </c>
    </row>
    <row ht="76.5" outlineLevel="0" r="199">
      <c r="A199" s="168" t="s">
        <v>966</v>
      </c>
      <c r="B199" s="169" t="s">
        <v>55</v>
      </c>
      <c r="C199" s="169" t="s">
        <v>951</v>
      </c>
      <c r="D199" s="169" t="s">
        <v>968</v>
      </c>
      <c r="E199" s="169" t="s">
        <v>851</v>
      </c>
      <c r="F199" s="170" t="n">
        <v>60000</v>
      </c>
      <c r="G199" s="170" t="n">
        <v>60000</v>
      </c>
      <c r="H199" s="164" t="str">
        <f aca="false" ca="false" dt2D="false" dtr="false" t="normal">CONCATENATE(C199, , D199, E199)</f>
        <v>01139060080000</v>
      </c>
    </row>
    <row ht="25.5" outlineLevel="0" r="200">
      <c r="A200" s="168" t="s">
        <v>969</v>
      </c>
      <c r="B200" s="169" t="s">
        <v>55</v>
      </c>
      <c r="C200" s="169" t="s">
        <v>951</v>
      </c>
      <c r="D200" s="169" t="s">
        <v>968</v>
      </c>
      <c r="E200" s="169" t="s">
        <v>970</v>
      </c>
      <c r="F200" s="170" t="n">
        <v>60000</v>
      </c>
      <c r="G200" s="170" t="n">
        <v>60000</v>
      </c>
      <c r="H200" s="164" t="str">
        <f aca="false" ca="false" dt2D="false" dtr="false" t="normal">CONCATENATE(C200, , D200, E200)</f>
        <v>01139060080000300</v>
      </c>
    </row>
    <row ht="25.5" outlineLevel="0" r="201">
      <c r="A201" s="168" t="s">
        <v>971</v>
      </c>
      <c r="B201" s="169" t="s">
        <v>55</v>
      </c>
      <c r="C201" s="169" t="s">
        <v>951</v>
      </c>
      <c r="D201" s="169" t="s">
        <v>968</v>
      </c>
      <c r="E201" s="169" t="s">
        <v>972</v>
      </c>
      <c r="F201" s="170" t="n">
        <v>60000</v>
      </c>
      <c r="G201" s="170" t="n">
        <v>60000</v>
      </c>
      <c r="H201" s="164" t="str">
        <f aca="false" ca="false" dt2D="false" dtr="false" t="normal">CONCATENATE(C201, , D201, E201)</f>
        <v>01139060080000330</v>
      </c>
    </row>
    <row ht="38.25" outlineLevel="0" r="202">
      <c r="A202" s="168" t="s">
        <v>973</v>
      </c>
      <c r="B202" s="169" t="s">
        <v>55</v>
      </c>
      <c r="C202" s="169" t="s">
        <v>974</v>
      </c>
      <c r="D202" s="169" t="s">
        <v>851</v>
      </c>
      <c r="E202" s="169" t="s">
        <v>851</v>
      </c>
      <c r="F202" s="170" t="n">
        <v>7601970.14</v>
      </c>
      <c r="G202" s="170" t="n">
        <v>7601970.14</v>
      </c>
      <c r="H202" s="164" t="str">
        <f aca="false" ca="false" dt2D="false" dtr="false" t="normal">CONCATENATE(C202, , D202, E202)</f>
        <v>0300</v>
      </c>
    </row>
    <row ht="51" outlineLevel="0" r="203">
      <c r="A203" s="168" t="s">
        <v>975</v>
      </c>
      <c r="B203" s="169" t="s">
        <v>55</v>
      </c>
      <c r="C203" s="169" t="s">
        <v>976</v>
      </c>
      <c r="D203" s="169" t="s">
        <v>851</v>
      </c>
      <c r="E203" s="169" t="s">
        <v>851</v>
      </c>
      <c r="F203" s="170" t="n">
        <v>5901970.14</v>
      </c>
      <c r="G203" s="170" t="n">
        <v>5901970.14</v>
      </c>
      <c r="H203" s="164" t="str">
        <f aca="false" ca="false" dt2D="false" dtr="false" t="normal">CONCATENATE(C203, , D203, E203)</f>
        <v>0310</v>
      </c>
    </row>
    <row ht="63.75" outlineLevel="0" r="204">
      <c r="A204" s="168" t="s">
        <v>952</v>
      </c>
      <c r="B204" s="169" t="s">
        <v>55</v>
      </c>
      <c r="C204" s="169" t="s">
        <v>976</v>
      </c>
      <c r="D204" s="169" t="s">
        <v>953</v>
      </c>
      <c r="E204" s="169" t="s">
        <v>851</v>
      </c>
      <c r="F204" s="170" t="n">
        <v>5901970.14</v>
      </c>
      <c r="G204" s="170" t="n">
        <v>5901970.14</v>
      </c>
      <c r="H204" s="164" t="str">
        <f aca="false" ca="false" dt2D="false" dtr="false" t="normal">CONCATENATE(C204, , D204, E204)</f>
        <v>03100400000000</v>
      </c>
    </row>
    <row ht="89.25" outlineLevel="0" r="205">
      <c r="A205" s="168" t="s">
        <v>977</v>
      </c>
      <c r="B205" s="169" t="s">
        <v>55</v>
      </c>
      <c r="C205" s="169" t="s">
        <v>976</v>
      </c>
      <c r="D205" s="169" t="s">
        <v>978</v>
      </c>
      <c r="E205" s="169" t="s">
        <v>851</v>
      </c>
      <c r="F205" s="170" t="n">
        <v>5688522.14</v>
      </c>
      <c r="G205" s="170" t="n">
        <v>5688522.14</v>
      </c>
      <c r="H205" s="164" t="str">
        <f aca="false" ca="false" dt2D="false" dtr="false" t="normal">CONCATENATE(C205, , D205, E205)</f>
        <v>03100410000000</v>
      </c>
    </row>
    <row ht="165.75" outlineLevel="0" r="206">
      <c r="A206" s="168" t="s">
        <v>986</v>
      </c>
      <c r="B206" s="169" t="s">
        <v>55</v>
      </c>
      <c r="C206" s="169" t="s">
        <v>976</v>
      </c>
      <c r="D206" s="169" t="s">
        <v>987</v>
      </c>
      <c r="E206" s="169" t="s">
        <v>851</v>
      </c>
      <c r="F206" s="170" t="n">
        <v>5346382</v>
      </c>
      <c r="G206" s="170" t="n">
        <v>5346382</v>
      </c>
      <c r="H206" s="164" t="str">
        <f aca="false" ca="false" dt2D="false" dtr="false" t="normal">CONCATENATE(C206, , D206, E206)</f>
        <v>03100410040010</v>
      </c>
    </row>
    <row ht="76.5" outlineLevel="0" r="207">
      <c r="A207" s="168" t="s">
        <v>862</v>
      </c>
      <c r="B207" s="169" t="s">
        <v>55</v>
      </c>
      <c r="C207" s="169" t="s">
        <v>976</v>
      </c>
      <c r="D207" s="169" t="s">
        <v>987</v>
      </c>
      <c r="E207" s="169" t="s">
        <v>505</v>
      </c>
      <c r="F207" s="170" t="n">
        <v>5336382</v>
      </c>
      <c r="G207" s="170" t="n">
        <v>5336382</v>
      </c>
      <c r="H207" s="164" t="str">
        <f aca="false" ca="false" dt2D="false" dtr="false" t="normal">CONCATENATE(C207, , D207, E207)</f>
        <v>03100410040010100</v>
      </c>
    </row>
    <row ht="25.5" outlineLevel="0" r="208">
      <c r="A208" s="168" t="s">
        <v>981</v>
      </c>
      <c r="B208" s="169" t="s">
        <v>55</v>
      </c>
      <c r="C208" s="169" t="s">
        <v>976</v>
      </c>
      <c r="D208" s="169" t="s">
        <v>987</v>
      </c>
      <c r="E208" s="169" t="s">
        <v>483</v>
      </c>
      <c r="F208" s="170" t="n">
        <v>5336382</v>
      </c>
      <c r="G208" s="170" t="n">
        <v>5336382</v>
      </c>
      <c r="H208" s="164" t="str">
        <f aca="false" ca="false" dt2D="false" dtr="false" t="normal">CONCATENATE(C208, , D208, E208)</f>
        <v>03100410040010110</v>
      </c>
    </row>
    <row outlineLevel="0" r="209">
      <c r="A209" s="168" t="s">
        <v>982</v>
      </c>
      <c r="B209" s="169" t="s">
        <v>55</v>
      </c>
      <c r="C209" s="169" t="s">
        <v>976</v>
      </c>
      <c r="D209" s="169" t="s">
        <v>987</v>
      </c>
      <c r="E209" s="169" t="s">
        <v>983</v>
      </c>
      <c r="F209" s="170" t="n">
        <v>4098604</v>
      </c>
      <c r="G209" s="170" t="n">
        <v>4098604</v>
      </c>
      <c r="H209" s="164" t="str">
        <f aca="false" ca="false" dt2D="false" dtr="false" t="normal">CONCATENATE(C209, , D209, E209)</f>
        <v>03100410040010111</v>
      </c>
    </row>
    <row ht="51" outlineLevel="0" r="210">
      <c r="A210" s="168" t="s">
        <v>984</v>
      </c>
      <c r="B210" s="169" t="s">
        <v>55</v>
      </c>
      <c r="C210" s="169" t="s">
        <v>976</v>
      </c>
      <c r="D210" s="169" t="s">
        <v>987</v>
      </c>
      <c r="E210" s="169" t="s">
        <v>985</v>
      </c>
      <c r="F210" s="170" t="n">
        <v>1237778</v>
      </c>
      <c r="G210" s="170" t="n">
        <v>1237778</v>
      </c>
      <c r="H210" s="164" t="str">
        <f aca="false" ca="false" dt2D="false" dtr="false" t="normal">CONCATENATE(C210, , D210, E210)</f>
        <v>03100410040010119</v>
      </c>
    </row>
    <row ht="38.25" outlineLevel="0" r="211">
      <c r="A211" s="168" t="s">
        <v>872</v>
      </c>
      <c r="B211" s="169" t="s">
        <v>55</v>
      </c>
      <c r="C211" s="169" t="s">
        <v>976</v>
      </c>
      <c r="D211" s="169" t="s">
        <v>987</v>
      </c>
      <c r="E211" s="169" t="s">
        <v>873</v>
      </c>
      <c r="F211" s="170" t="n">
        <v>10000</v>
      </c>
      <c r="G211" s="170" t="n">
        <v>10000</v>
      </c>
      <c r="H211" s="164" t="str">
        <f aca="false" ca="false" dt2D="false" dtr="false" t="normal">CONCATENATE(C211, , D211, E211)</f>
        <v>03100410040010200</v>
      </c>
    </row>
    <row ht="38.25" outlineLevel="0" r="212">
      <c r="A212" s="168" t="s">
        <v>874</v>
      </c>
      <c r="B212" s="169" t="s">
        <v>55</v>
      </c>
      <c r="C212" s="169" t="s">
        <v>976</v>
      </c>
      <c r="D212" s="169" t="s">
        <v>987</v>
      </c>
      <c r="E212" s="169" t="s">
        <v>875</v>
      </c>
      <c r="F212" s="170" t="n">
        <v>10000</v>
      </c>
      <c r="G212" s="170" t="n">
        <v>10000</v>
      </c>
      <c r="H212" s="164" t="str">
        <f aca="false" ca="false" dt2D="false" dtr="false" t="normal">CONCATENATE(C212, , D212, E212)</f>
        <v>03100410040010240</v>
      </c>
    </row>
    <row outlineLevel="0" r="213">
      <c r="A213" s="168" t="s">
        <v>876</v>
      </c>
      <c r="B213" s="169" t="s">
        <v>55</v>
      </c>
      <c r="C213" s="169" t="s">
        <v>976</v>
      </c>
      <c r="D213" s="169" t="s">
        <v>987</v>
      </c>
      <c r="E213" s="169" t="s">
        <v>877</v>
      </c>
      <c r="F213" s="170" t="n">
        <v>10000</v>
      </c>
      <c r="G213" s="170" t="n">
        <v>10000</v>
      </c>
      <c r="H213" s="164" t="str">
        <f aca="false" ca="false" dt2D="false" dtr="false" t="normal">CONCATENATE(C213, , D213, E213)</f>
        <v>03100410040010244</v>
      </c>
    </row>
    <row ht="191.25" outlineLevel="0" r="214">
      <c r="A214" s="168" t="s">
        <v>988</v>
      </c>
      <c r="B214" s="169" t="s">
        <v>55</v>
      </c>
      <c r="C214" s="169" t="s">
        <v>976</v>
      </c>
      <c r="D214" s="169" t="s">
        <v>989</v>
      </c>
      <c r="E214" s="169" t="s">
        <v>851</v>
      </c>
      <c r="F214" s="170" t="n">
        <v>30000</v>
      </c>
      <c r="G214" s="170" t="n">
        <v>30000</v>
      </c>
      <c r="H214" s="164" t="str">
        <f aca="false" ca="false" dt2D="false" dtr="false" t="normal">CONCATENATE(C214, , D214, E214)</f>
        <v>0310041004Ф010</v>
      </c>
    </row>
    <row ht="38.25" outlineLevel="0" r="215">
      <c r="A215" s="168" t="s">
        <v>872</v>
      </c>
      <c r="B215" s="169" t="s">
        <v>55</v>
      </c>
      <c r="C215" s="169" t="s">
        <v>976</v>
      </c>
      <c r="D215" s="169" t="s">
        <v>989</v>
      </c>
      <c r="E215" s="169" t="s">
        <v>873</v>
      </c>
      <c r="F215" s="170" t="n">
        <v>30000</v>
      </c>
      <c r="G215" s="170" t="n">
        <v>30000</v>
      </c>
      <c r="H215" s="164" t="str">
        <f aca="false" ca="false" dt2D="false" dtr="false" t="normal">CONCATENATE(C215, , D215, E215)</f>
        <v>0310041004Ф010200</v>
      </c>
    </row>
    <row ht="38.25" outlineLevel="0" r="216">
      <c r="A216" s="168" t="s">
        <v>874</v>
      </c>
      <c r="B216" s="169" t="s">
        <v>55</v>
      </c>
      <c r="C216" s="169" t="s">
        <v>976</v>
      </c>
      <c r="D216" s="169" t="s">
        <v>989</v>
      </c>
      <c r="E216" s="169" t="s">
        <v>875</v>
      </c>
      <c r="F216" s="170" t="n">
        <v>30000</v>
      </c>
      <c r="G216" s="170" t="n">
        <v>30000</v>
      </c>
      <c r="H216" s="164" t="str">
        <f aca="false" ca="false" dt2D="false" dtr="false" t="normal">CONCATENATE(C216, , D216, E216)</f>
        <v>0310041004Ф010240</v>
      </c>
    </row>
    <row outlineLevel="0" r="217">
      <c r="A217" s="168" t="s">
        <v>876</v>
      </c>
      <c r="B217" s="169" t="s">
        <v>55</v>
      </c>
      <c r="C217" s="169" t="s">
        <v>976</v>
      </c>
      <c r="D217" s="169" t="s">
        <v>989</v>
      </c>
      <c r="E217" s="169" t="s">
        <v>877</v>
      </c>
      <c r="F217" s="170" t="n">
        <v>30000</v>
      </c>
      <c r="G217" s="170" t="n">
        <v>30000</v>
      </c>
      <c r="H217" s="164" t="str">
        <f aca="false" ca="false" dt2D="false" dtr="false" t="normal">CONCATENATE(C217, , D217, E217)</f>
        <v>0310041004Ф010244</v>
      </c>
    </row>
    <row ht="153" outlineLevel="0" r="218">
      <c r="A218" s="168" t="s">
        <v>990</v>
      </c>
      <c r="B218" s="169" t="s">
        <v>55</v>
      </c>
      <c r="C218" s="169" t="s">
        <v>976</v>
      </c>
      <c r="D218" s="169" t="s">
        <v>991</v>
      </c>
      <c r="E218" s="169" t="s">
        <v>851</v>
      </c>
      <c r="F218" s="170" t="n">
        <v>22000</v>
      </c>
      <c r="G218" s="170" t="n">
        <v>22000</v>
      </c>
      <c r="H218" s="164" t="str">
        <f aca="false" ca="false" dt2D="false" dtr="false" t="normal">CONCATENATE(C218, , D218, E218)</f>
        <v>03100410080000</v>
      </c>
    </row>
    <row ht="38.25" outlineLevel="0" r="219">
      <c r="A219" s="168" t="s">
        <v>872</v>
      </c>
      <c r="B219" s="169" t="s">
        <v>55</v>
      </c>
      <c r="C219" s="169" t="s">
        <v>976</v>
      </c>
      <c r="D219" s="169" t="s">
        <v>991</v>
      </c>
      <c r="E219" s="169" t="s">
        <v>873</v>
      </c>
      <c r="F219" s="170" t="n">
        <v>22000</v>
      </c>
      <c r="G219" s="170" t="n">
        <v>22000</v>
      </c>
      <c r="H219" s="164" t="str">
        <f aca="false" ca="false" dt2D="false" dtr="false" t="normal">CONCATENATE(C219, , D219, E219)</f>
        <v>03100410080000200</v>
      </c>
    </row>
    <row ht="38.25" outlineLevel="0" r="220">
      <c r="A220" s="168" t="s">
        <v>874</v>
      </c>
      <c r="B220" s="169" t="s">
        <v>55</v>
      </c>
      <c r="C220" s="169" t="s">
        <v>976</v>
      </c>
      <c r="D220" s="169" t="s">
        <v>991</v>
      </c>
      <c r="E220" s="169" t="s">
        <v>875</v>
      </c>
      <c r="F220" s="170" t="n">
        <v>22000</v>
      </c>
      <c r="G220" s="170" t="n">
        <v>22000</v>
      </c>
      <c r="H220" s="164" t="str">
        <f aca="false" ca="false" dt2D="false" dtr="false" t="normal">CONCATENATE(C220, , D220, E220)</f>
        <v>03100410080000240</v>
      </c>
    </row>
    <row outlineLevel="0" r="221">
      <c r="A221" s="168" t="s">
        <v>876</v>
      </c>
      <c r="B221" s="169" t="s">
        <v>55</v>
      </c>
      <c r="C221" s="169" t="s">
        <v>976</v>
      </c>
      <c r="D221" s="169" t="s">
        <v>991</v>
      </c>
      <c r="E221" s="169" t="s">
        <v>877</v>
      </c>
      <c r="F221" s="170" t="n">
        <v>22000</v>
      </c>
      <c r="G221" s="170" t="n">
        <v>22000</v>
      </c>
      <c r="H221" s="164" t="str">
        <f aca="false" ca="false" dt2D="false" dtr="false" t="normal">CONCATENATE(C221, , D221, E221)</f>
        <v>03100410080000244</v>
      </c>
    </row>
    <row ht="191.25" outlineLevel="0" r="222">
      <c r="A222" s="168" t="s">
        <v>994</v>
      </c>
      <c r="B222" s="169" t="s">
        <v>55</v>
      </c>
      <c r="C222" s="169" t="s">
        <v>976</v>
      </c>
      <c r="D222" s="169" t="s">
        <v>995</v>
      </c>
      <c r="E222" s="169" t="s">
        <v>851</v>
      </c>
      <c r="F222" s="170" t="n">
        <v>150000</v>
      </c>
      <c r="G222" s="170" t="n">
        <v>150000</v>
      </c>
      <c r="H222" s="164" t="str">
        <f aca="false" ca="false" dt2D="false" dtr="false" t="normal">CONCATENATE(C222, , D222, E222)</f>
        <v>0310041008Ф090</v>
      </c>
    </row>
    <row ht="38.25" outlineLevel="0" r="223">
      <c r="A223" s="168" t="s">
        <v>872</v>
      </c>
      <c r="B223" s="169" t="s">
        <v>55</v>
      </c>
      <c r="C223" s="169" t="s">
        <v>976</v>
      </c>
      <c r="D223" s="169" t="s">
        <v>995</v>
      </c>
      <c r="E223" s="169" t="s">
        <v>873</v>
      </c>
      <c r="F223" s="170" t="n">
        <v>150000</v>
      </c>
      <c r="G223" s="170" t="n">
        <v>150000</v>
      </c>
      <c r="H223" s="164" t="str">
        <f aca="false" ca="false" dt2D="false" dtr="false" t="normal">CONCATENATE(C223, , D223, E223)</f>
        <v>0310041008Ф090200</v>
      </c>
    </row>
    <row ht="38.25" outlineLevel="0" r="224">
      <c r="A224" s="168" t="s">
        <v>874</v>
      </c>
      <c r="B224" s="169" t="s">
        <v>55</v>
      </c>
      <c r="C224" s="169" t="s">
        <v>976</v>
      </c>
      <c r="D224" s="169" t="s">
        <v>995</v>
      </c>
      <c r="E224" s="169" t="s">
        <v>875</v>
      </c>
      <c r="F224" s="170" t="n">
        <v>150000</v>
      </c>
      <c r="G224" s="170" t="n">
        <v>150000</v>
      </c>
      <c r="H224" s="164" t="str">
        <f aca="false" ca="false" dt2D="false" dtr="false" t="normal">CONCATENATE(C224, , D224, E224)</f>
        <v>0310041008Ф090240</v>
      </c>
    </row>
    <row outlineLevel="0" r="225">
      <c r="A225" s="168" t="s">
        <v>876</v>
      </c>
      <c r="B225" s="169" t="s">
        <v>55</v>
      </c>
      <c r="C225" s="169" t="s">
        <v>976</v>
      </c>
      <c r="D225" s="169" t="s">
        <v>995</v>
      </c>
      <c r="E225" s="169" t="s">
        <v>877</v>
      </c>
      <c r="F225" s="170" t="n">
        <v>150000</v>
      </c>
      <c r="G225" s="170" t="n">
        <v>150000</v>
      </c>
      <c r="H225" s="164" t="str">
        <f aca="false" ca="false" dt2D="false" dtr="false" t="normal">CONCATENATE(C225, , D225, E225)</f>
        <v>0310041008Ф090244</v>
      </c>
    </row>
    <row ht="191.25" outlineLevel="0" r="226">
      <c r="A226" s="168" t="s">
        <v>996</v>
      </c>
      <c r="B226" s="169" t="s">
        <v>55</v>
      </c>
      <c r="C226" s="169" t="s">
        <v>976</v>
      </c>
      <c r="D226" s="169" t="s">
        <v>997</v>
      </c>
      <c r="E226" s="169" t="s">
        <v>851</v>
      </c>
      <c r="F226" s="170" t="n">
        <v>140140.14</v>
      </c>
      <c r="G226" s="170" t="n">
        <v>140140.14</v>
      </c>
      <c r="H226" s="164" t="str">
        <f aca="false" ca="false" dt2D="false" dtr="false" t="normal">CONCATENATE(C226, , D226, E226)</f>
        <v>031004100S4130</v>
      </c>
    </row>
    <row ht="38.25" outlineLevel="0" r="227">
      <c r="A227" s="168" t="s">
        <v>872</v>
      </c>
      <c r="B227" s="169" t="s">
        <v>55</v>
      </c>
      <c r="C227" s="169" t="s">
        <v>976</v>
      </c>
      <c r="D227" s="169" t="s">
        <v>997</v>
      </c>
      <c r="E227" s="169" t="s">
        <v>873</v>
      </c>
      <c r="F227" s="170" t="n">
        <v>140140.14</v>
      </c>
      <c r="G227" s="170" t="n">
        <v>140140.14</v>
      </c>
      <c r="H227" s="164" t="str">
        <f aca="false" ca="false" dt2D="false" dtr="false" t="normal">CONCATENATE(C227, , D227, E227)</f>
        <v>031004100S4130200</v>
      </c>
    </row>
    <row ht="38.25" outlineLevel="0" r="228">
      <c r="A228" s="168" t="s">
        <v>874</v>
      </c>
      <c r="B228" s="169" t="s">
        <v>55</v>
      </c>
      <c r="C228" s="169" t="s">
        <v>976</v>
      </c>
      <c r="D228" s="169" t="s">
        <v>997</v>
      </c>
      <c r="E228" s="169" t="s">
        <v>875</v>
      </c>
      <c r="F228" s="170" t="n">
        <v>140140.14</v>
      </c>
      <c r="G228" s="170" t="n">
        <v>140140.14</v>
      </c>
      <c r="H228" s="164" t="str">
        <f aca="false" ca="false" dt2D="false" dtr="false" t="normal">CONCATENATE(C228, , D228, E228)</f>
        <v>031004100S4130240</v>
      </c>
    </row>
    <row outlineLevel="0" r="229">
      <c r="A229" s="168" t="s">
        <v>876</v>
      </c>
      <c r="B229" s="169" t="s">
        <v>55</v>
      </c>
      <c r="C229" s="169" t="s">
        <v>976</v>
      </c>
      <c r="D229" s="169" t="s">
        <v>997</v>
      </c>
      <c r="E229" s="169" t="s">
        <v>877</v>
      </c>
      <c r="F229" s="170" t="n">
        <v>140140.14</v>
      </c>
      <c r="G229" s="170" t="n">
        <v>140140.14</v>
      </c>
      <c r="H229" s="164" t="str">
        <f aca="false" ca="false" dt2D="false" dtr="false" t="normal">CONCATENATE(C229, , D229, E229)</f>
        <v>031004100S4130244</v>
      </c>
    </row>
    <row ht="25.5" outlineLevel="0" r="230">
      <c r="A230" s="168" t="s">
        <v>998</v>
      </c>
      <c r="B230" s="169" t="s">
        <v>55</v>
      </c>
      <c r="C230" s="169" t="s">
        <v>976</v>
      </c>
      <c r="D230" s="169" t="s">
        <v>999</v>
      </c>
      <c r="E230" s="169" t="s">
        <v>851</v>
      </c>
      <c r="F230" s="170" t="n">
        <v>213448</v>
      </c>
      <c r="G230" s="170" t="n">
        <v>213448</v>
      </c>
      <c r="H230" s="164" t="str">
        <f aca="false" ca="false" dt2D="false" dtr="false" t="normal">CONCATENATE(C230, , D230, E230)</f>
        <v>03100420000000</v>
      </c>
    </row>
    <row ht="127.5" outlineLevel="0" r="231">
      <c r="A231" s="168" t="s">
        <v>1000</v>
      </c>
      <c r="B231" s="169" t="s">
        <v>55</v>
      </c>
      <c r="C231" s="169" t="s">
        <v>976</v>
      </c>
      <c r="D231" s="169" t="s">
        <v>1001</v>
      </c>
      <c r="E231" s="169" t="s">
        <v>851</v>
      </c>
      <c r="F231" s="170" t="n">
        <v>150000</v>
      </c>
      <c r="G231" s="170" t="n">
        <v>150000</v>
      </c>
      <c r="H231" s="164" t="str">
        <f aca="false" ca="false" dt2D="false" dtr="false" t="normal">CONCATENATE(C231, , D231, E231)</f>
        <v>03100420080020</v>
      </c>
    </row>
    <row ht="38.25" outlineLevel="0" r="232">
      <c r="A232" s="168" t="s">
        <v>872</v>
      </c>
      <c r="B232" s="169" t="s">
        <v>55</v>
      </c>
      <c r="C232" s="169" t="s">
        <v>976</v>
      </c>
      <c r="D232" s="169" t="s">
        <v>1001</v>
      </c>
      <c r="E232" s="169" t="s">
        <v>873</v>
      </c>
      <c r="F232" s="170" t="n">
        <v>150000</v>
      </c>
      <c r="G232" s="170" t="n">
        <v>150000</v>
      </c>
      <c r="H232" s="164" t="str">
        <f aca="false" ca="false" dt2D="false" dtr="false" t="normal">CONCATENATE(C232, , D232, E232)</f>
        <v>03100420080020200</v>
      </c>
    </row>
    <row ht="38.25" outlineLevel="0" r="233">
      <c r="A233" s="168" t="s">
        <v>874</v>
      </c>
      <c r="B233" s="169" t="s">
        <v>55</v>
      </c>
      <c r="C233" s="169" t="s">
        <v>976</v>
      </c>
      <c r="D233" s="169" t="s">
        <v>1001</v>
      </c>
      <c r="E233" s="169" t="s">
        <v>875</v>
      </c>
      <c r="F233" s="170" t="n">
        <v>150000</v>
      </c>
      <c r="G233" s="170" t="n">
        <v>150000</v>
      </c>
      <c r="H233" s="164" t="str">
        <f aca="false" ca="false" dt2D="false" dtr="false" t="normal">CONCATENATE(C233, , D233, E233)</f>
        <v>03100420080020240</v>
      </c>
    </row>
    <row outlineLevel="0" r="234">
      <c r="A234" s="168" t="s">
        <v>876</v>
      </c>
      <c r="B234" s="169" t="s">
        <v>55</v>
      </c>
      <c r="C234" s="169" t="s">
        <v>976</v>
      </c>
      <c r="D234" s="169" t="s">
        <v>1001</v>
      </c>
      <c r="E234" s="169" t="s">
        <v>877</v>
      </c>
      <c r="F234" s="170" t="n">
        <v>150000</v>
      </c>
      <c r="G234" s="170" t="n">
        <v>150000</v>
      </c>
      <c r="H234" s="164" t="str">
        <f aca="false" ca="false" dt2D="false" dtr="false" t="normal">CONCATENATE(C234, , D234, E234)</f>
        <v>03100420080020244</v>
      </c>
    </row>
    <row ht="114.75" outlineLevel="0" r="235">
      <c r="A235" s="168" t="s">
        <v>1002</v>
      </c>
      <c r="B235" s="169" t="s">
        <v>55</v>
      </c>
      <c r="C235" s="169" t="s">
        <v>976</v>
      </c>
      <c r="D235" s="169" t="s">
        <v>1003</v>
      </c>
      <c r="E235" s="169" t="s">
        <v>851</v>
      </c>
      <c r="F235" s="170" t="n">
        <v>30500</v>
      </c>
      <c r="G235" s="170" t="n">
        <v>30500</v>
      </c>
      <c r="H235" s="164" t="str">
        <f aca="false" ca="false" dt2D="false" dtr="false" t="normal">CONCATENATE(C235, , D235, E235)</f>
        <v>03100420080030</v>
      </c>
    </row>
    <row ht="38.25" outlineLevel="0" r="236">
      <c r="A236" s="168" t="s">
        <v>872</v>
      </c>
      <c r="B236" s="169" t="s">
        <v>55</v>
      </c>
      <c r="C236" s="169" t="s">
        <v>976</v>
      </c>
      <c r="D236" s="169" t="s">
        <v>1003</v>
      </c>
      <c r="E236" s="169" t="s">
        <v>873</v>
      </c>
      <c r="F236" s="170" t="n">
        <v>30500</v>
      </c>
      <c r="G236" s="170" t="n">
        <v>30500</v>
      </c>
      <c r="H236" s="164" t="str">
        <f aca="false" ca="false" dt2D="false" dtr="false" t="normal">CONCATENATE(C236, , D236, E236)</f>
        <v>03100420080030200</v>
      </c>
    </row>
    <row ht="38.25" outlineLevel="0" r="237">
      <c r="A237" s="168" t="s">
        <v>874</v>
      </c>
      <c r="B237" s="169" t="s">
        <v>55</v>
      </c>
      <c r="C237" s="169" t="s">
        <v>976</v>
      </c>
      <c r="D237" s="169" t="s">
        <v>1003</v>
      </c>
      <c r="E237" s="169" t="s">
        <v>875</v>
      </c>
      <c r="F237" s="170" t="n">
        <v>30500</v>
      </c>
      <c r="G237" s="170" t="n">
        <v>30500</v>
      </c>
      <c r="H237" s="164" t="str">
        <f aca="false" ca="false" dt2D="false" dtr="false" t="normal">CONCATENATE(C237, , D237, E237)</f>
        <v>03100420080030240</v>
      </c>
    </row>
    <row outlineLevel="0" r="238">
      <c r="A238" s="168" t="s">
        <v>876</v>
      </c>
      <c r="B238" s="169" t="s">
        <v>55</v>
      </c>
      <c r="C238" s="169" t="s">
        <v>976</v>
      </c>
      <c r="D238" s="169" t="s">
        <v>1003</v>
      </c>
      <c r="E238" s="169" t="s">
        <v>877</v>
      </c>
      <c r="F238" s="170" t="n">
        <v>30500</v>
      </c>
      <c r="G238" s="170" t="n">
        <v>30500</v>
      </c>
      <c r="H238" s="164" t="str">
        <f aca="false" ca="false" dt2D="false" dtr="false" t="normal">CONCATENATE(C238, , D238, E238)</f>
        <v>03100420080030244</v>
      </c>
    </row>
    <row ht="140.25" outlineLevel="0" r="239">
      <c r="A239" s="168" t="s">
        <v>1004</v>
      </c>
      <c r="B239" s="169" t="s">
        <v>55</v>
      </c>
      <c r="C239" s="169" t="s">
        <v>976</v>
      </c>
      <c r="D239" s="169" t="s">
        <v>1005</v>
      </c>
      <c r="E239" s="169" t="s">
        <v>851</v>
      </c>
      <c r="F239" s="170" t="n">
        <v>24000</v>
      </c>
      <c r="G239" s="170" t="n">
        <v>24000</v>
      </c>
      <c r="H239" s="164" t="str">
        <f aca="false" ca="false" dt2D="false" dtr="false" t="normal">CONCATENATE(C239, , D239, E239)</f>
        <v>0310042008Ф030</v>
      </c>
    </row>
    <row ht="38.25" outlineLevel="0" r="240">
      <c r="A240" s="168" t="s">
        <v>872</v>
      </c>
      <c r="B240" s="169" t="s">
        <v>55</v>
      </c>
      <c r="C240" s="169" t="s">
        <v>976</v>
      </c>
      <c r="D240" s="169" t="s">
        <v>1005</v>
      </c>
      <c r="E240" s="169" t="s">
        <v>873</v>
      </c>
      <c r="F240" s="170" t="n">
        <v>24000</v>
      </c>
      <c r="G240" s="170" t="n">
        <v>24000</v>
      </c>
      <c r="H240" s="164" t="str">
        <f aca="false" ca="false" dt2D="false" dtr="false" t="normal">CONCATENATE(C240, , D240, E240)</f>
        <v>0310042008Ф030200</v>
      </c>
    </row>
    <row ht="38.25" outlineLevel="0" r="241">
      <c r="A241" s="168" t="s">
        <v>874</v>
      </c>
      <c r="B241" s="169" t="s">
        <v>55</v>
      </c>
      <c r="C241" s="169" t="s">
        <v>976</v>
      </c>
      <c r="D241" s="169" t="s">
        <v>1005</v>
      </c>
      <c r="E241" s="169" t="s">
        <v>875</v>
      </c>
      <c r="F241" s="170" t="n">
        <v>24000</v>
      </c>
      <c r="G241" s="170" t="n">
        <v>24000</v>
      </c>
      <c r="H241" s="164" t="str">
        <f aca="false" ca="false" dt2D="false" dtr="false" t="normal">CONCATENATE(C241, , D241, E241)</f>
        <v>0310042008Ф030240</v>
      </c>
    </row>
    <row outlineLevel="0" r="242">
      <c r="A242" s="168" t="s">
        <v>876</v>
      </c>
      <c r="B242" s="169" t="s">
        <v>55</v>
      </c>
      <c r="C242" s="169" t="s">
        <v>976</v>
      </c>
      <c r="D242" s="169" t="s">
        <v>1005</v>
      </c>
      <c r="E242" s="169" t="s">
        <v>877</v>
      </c>
      <c r="F242" s="170" t="n">
        <v>24000</v>
      </c>
      <c r="G242" s="170" t="n">
        <v>24000</v>
      </c>
      <c r="H242" s="164" t="str">
        <f aca="false" ca="false" dt2D="false" dtr="false" t="normal">CONCATENATE(C242, , D242, E242)</f>
        <v>0310042008Ф030244</v>
      </c>
    </row>
    <row ht="102" outlineLevel="0" r="243">
      <c r="A243" s="168" t="s">
        <v>1006</v>
      </c>
      <c r="B243" s="169" t="s">
        <v>55</v>
      </c>
      <c r="C243" s="169" t="s">
        <v>976</v>
      </c>
      <c r="D243" s="169" t="s">
        <v>1007</v>
      </c>
      <c r="E243" s="169" t="s">
        <v>851</v>
      </c>
      <c r="F243" s="170" t="n">
        <v>8948</v>
      </c>
      <c r="G243" s="170" t="n">
        <v>8948</v>
      </c>
      <c r="H243" s="164" t="str">
        <f aca="false" ca="false" dt2D="false" dtr="false" t="normal">CONCATENATE(C243, , D243, E243)</f>
        <v>031004200S4121</v>
      </c>
    </row>
    <row ht="38.25" outlineLevel="0" r="244">
      <c r="A244" s="168" t="s">
        <v>872</v>
      </c>
      <c r="B244" s="169" t="s">
        <v>55</v>
      </c>
      <c r="C244" s="169" t="s">
        <v>976</v>
      </c>
      <c r="D244" s="169" t="s">
        <v>1007</v>
      </c>
      <c r="E244" s="169" t="s">
        <v>873</v>
      </c>
      <c r="F244" s="170" t="n">
        <v>8948</v>
      </c>
      <c r="G244" s="170" t="n">
        <v>8948</v>
      </c>
      <c r="H244" s="164" t="str">
        <f aca="false" ca="false" dt2D="false" dtr="false" t="normal">CONCATENATE(C244, , D244, E244)</f>
        <v>031004200S4121200</v>
      </c>
    </row>
    <row ht="38.25" outlineLevel="0" r="245">
      <c r="A245" s="168" t="s">
        <v>874</v>
      </c>
      <c r="B245" s="169" t="s">
        <v>55</v>
      </c>
      <c r="C245" s="169" t="s">
        <v>976</v>
      </c>
      <c r="D245" s="169" t="s">
        <v>1007</v>
      </c>
      <c r="E245" s="169" t="s">
        <v>875</v>
      </c>
      <c r="F245" s="170" t="n">
        <v>8948</v>
      </c>
      <c r="G245" s="170" t="n">
        <v>8948</v>
      </c>
      <c r="H245" s="164" t="str">
        <f aca="false" ca="false" dt2D="false" dtr="false" t="normal">CONCATENATE(C245, , D245, E245)</f>
        <v>031004200S4121240</v>
      </c>
    </row>
    <row outlineLevel="0" r="246">
      <c r="A246" s="168" t="s">
        <v>876</v>
      </c>
      <c r="B246" s="169" t="s">
        <v>55</v>
      </c>
      <c r="C246" s="169" t="s">
        <v>976</v>
      </c>
      <c r="D246" s="169" t="s">
        <v>1007</v>
      </c>
      <c r="E246" s="169" t="s">
        <v>877</v>
      </c>
      <c r="F246" s="170" t="n">
        <v>8948</v>
      </c>
      <c r="G246" s="170" t="n">
        <v>8948</v>
      </c>
      <c r="H246" s="164" t="str">
        <f aca="false" ca="false" dt2D="false" dtr="false" t="normal">CONCATENATE(C246, , D246, E246)</f>
        <v>031004200S4121244</v>
      </c>
    </row>
    <row ht="38.25" outlineLevel="0" r="247">
      <c r="A247" s="168" t="s">
        <v>1734</v>
      </c>
      <c r="B247" s="169" t="s">
        <v>55</v>
      </c>
      <c r="C247" s="169" t="s">
        <v>1735</v>
      </c>
      <c r="D247" s="169" t="s">
        <v>851</v>
      </c>
      <c r="E247" s="169" t="s">
        <v>851</v>
      </c>
      <c r="F247" s="170" t="n">
        <v>1700000</v>
      </c>
      <c r="G247" s="170" t="n">
        <v>1700000</v>
      </c>
      <c r="H247" s="164" t="str">
        <f aca="false" ca="false" dt2D="false" dtr="false" t="normal">CONCATENATE(C247, , D247, E247)</f>
        <v>0314</v>
      </c>
    </row>
    <row ht="63.75" outlineLevel="0" r="248">
      <c r="A248" s="168" t="s">
        <v>952</v>
      </c>
      <c r="B248" s="169" t="s">
        <v>55</v>
      </c>
      <c r="C248" s="169" t="s">
        <v>1735</v>
      </c>
      <c r="D248" s="169" t="s">
        <v>953</v>
      </c>
      <c r="E248" s="169" t="s">
        <v>851</v>
      </c>
      <c r="F248" s="170" t="n">
        <v>1700000</v>
      </c>
      <c r="G248" s="170" t="n">
        <v>1700000</v>
      </c>
      <c r="H248" s="164" t="str">
        <f aca="false" ca="false" dt2D="false" dtr="false" t="normal">CONCATENATE(C248, , D248, E248)</f>
        <v>03140400000000</v>
      </c>
    </row>
    <row ht="89.25" outlineLevel="0" r="249">
      <c r="A249" s="168" t="s">
        <v>977</v>
      </c>
      <c r="B249" s="169" t="s">
        <v>55</v>
      </c>
      <c r="C249" s="169" t="s">
        <v>1735</v>
      </c>
      <c r="D249" s="169" t="s">
        <v>978</v>
      </c>
      <c r="E249" s="169" t="s">
        <v>851</v>
      </c>
      <c r="F249" s="170" t="n">
        <v>1700000</v>
      </c>
      <c r="G249" s="170" t="n">
        <v>1700000</v>
      </c>
      <c r="H249" s="164" t="str">
        <f aca="false" ca="false" dt2D="false" dtr="false" t="normal">CONCATENATE(C249, , D249, E249)</f>
        <v>03140410000000</v>
      </c>
    </row>
    <row ht="153" outlineLevel="0" r="250">
      <c r="A250" s="168" t="s">
        <v>990</v>
      </c>
      <c r="B250" s="169" t="s">
        <v>55</v>
      </c>
      <c r="C250" s="169" t="s">
        <v>1735</v>
      </c>
      <c r="D250" s="169" t="s">
        <v>991</v>
      </c>
      <c r="E250" s="169" t="s">
        <v>851</v>
      </c>
      <c r="F250" s="170" t="n">
        <v>1700000</v>
      </c>
      <c r="G250" s="170" t="n">
        <v>1700000</v>
      </c>
      <c r="H250" s="164" t="str">
        <f aca="false" ca="false" dt2D="false" dtr="false" t="normal">CONCATENATE(C250, , D250, E250)</f>
        <v>03140410080000</v>
      </c>
    </row>
    <row ht="38.25" outlineLevel="0" r="251">
      <c r="A251" s="168" t="s">
        <v>872</v>
      </c>
      <c r="B251" s="169" t="s">
        <v>55</v>
      </c>
      <c r="C251" s="169" t="s">
        <v>1735</v>
      </c>
      <c r="D251" s="169" t="s">
        <v>991</v>
      </c>
      <c r="E251" s="169" t="s">
        <v>873</v>
      </c>
      <c r="F251" s="170" t="n">
        <v>1700000</v>
      </c>
      <c r="G251" s="170" t="n">
        <v>1700000</v>
      </c>
      <c r="H251" s="164" t="str">
        <f aca="false" ca="false" dt2D="false" dtr="false" t="normal">CONCATENATE(C251, , D251, E251)</f>
        <v>03140410080000200</v>
      </c>
    </row>
    <row ht="38.25" outlineLevel="0" r="252">
      <c r="A252" s="168" t="s">
        <v>874</v>
      </c>
      <c r="B252" s="169" t="s">
        <v>55</v>
      </c>
      <c r="C252" s="169" t="s">
        <v>1735</v>
      </c>
      <c r="D252" s="169" t="s">
        <v>991</v>
      </c>
      <c r="E252" s="169" t="s">
        <v>875</v>
      </c>
      <c r="F252" s="170" t="n">
        <v>1700000</v>
      </c>
      <c r="G252" s="170" t="n">
        <v>1700000</v>
      </c>
      <c r="H252" s="164" t="str">
        <f aca="false" ca="false" dt2D="false" dtr="false" t="normal">CONCATENATE(C252, , D252, E252)</f>
        <v>03140410080000240</v>
      </c>
    </row>
    <row outlineLevel="0" r="253">
      <c r="A253" s="168" t="s">
        <v>876</v>
      </c>
      <c r="B253" s="169" t="s">
        <v>55</v>
      </c>
      <c r="C253" s="169" t="s">
        <v>1735</v>
      </c>
      <c r="D253" s="169" t="s">
        <v>991</v>
      </c>
      <c r="E253" s="169" t="s">
        <v>877</v>
      </c>
      <c r="F253" s="170" t="n">
        <v>1700000</v>
      </c>
      <c r="G253" s="170" t="n">
        <v>1700000</v>
      </c>
      <c r="H253" s="164" t="str">
        <f aca="false" ca="false" dt2D="false" dtr="false" t="normal">CONCATENATE(C253, , D253, E253)</f>
        <v>03140410080000244</v>
      </c>
    </row>
    <row outlineLevel="0" r="254">
      <c r="A254" s="168" t="s">
        <v>1008</v>
      </c>
      <c r="B254" s="169" t="s">
        <v>55</v>
      </c>
      <c r="C254" s="169" t="s">
        <v>1009</v>
      </c>
      <c r="D254" s="169" t="s">
        <v>851</v>
      </c>
      <c r="E254" s="169" t="s">
        <v>851</v>
      </c>
      <c r="F254" s="170" t="n">
        <v>60907900</v>
      </c>
      <c r="G254" s="170" t="n">
        <v>73910000</v>
      </c>
      <c r="H254" s="164" t="str">
        <f aca="false" ca="false" dt2D="false" dtr="false" t="normal">CONCATENATE(C254, , D254, E254)</f>
        <v>0400</v>
      </c>
    </row>
    <row outlineLevel="0" r="255">
      <c r="A255" s="168" t="s">
        <v>1010</v>
      </c>
      <c r="B255" s="169" t="s">
        <v>55</v>
      </c>
      <c r="C255" s="169" t="s">
        <v>1011</v>
      </c>
      <c r="D255" s="169" t="s">
        <v>851</v>
      </c>
      <c r="E255" s="169" t="s">
        <v>851</v>
      </c>
      <c r="F255" s="170" t="n">
        <v>1752200</v>
      </c>
      <c r="G255" s="170" t="n">
        <v>1752200</v>
      </c>
      <c r="H255" s="164" t="n"/>
    </row>
    <row ht="38.25" outlineLevel="0" r="256">
      <c r="A256" s="168" t="s">
        <v>1012</v>
      </c>
      <c r="B256" s="169" t="s">
        <v>55</v>
      </c>
      <c r="C256" s="169" t="s">
        <v>1011</v>
      </c>
      <c r="D256" s="169" t="s">
        <v>1013</v>
      </c>
      <c r="E256" s="169" t="s">
        <v>851</v>
      </c>
      <c r="F256" s="170" t="n">
        <v>1752200</v>
      </c>
      <c r="G256" s="170" t="n">
        <v>1752200</v>
      </c>
      <c r="H256" s="164" t="n"/>
    </row>
    <row ht="25.5" outlineLevel="0" r="257">
      <c r="A257" s="168" t="s">
        <v>1014</v>
      </c>
      <c r="B257" s="169" t="s">
        <v>55</v>
      </c>
      <c r="C257" s="169" t="s">
        <v>1011</v>
      </c>
      <c r="D257" s="169" t="s">
        <v>1015</v>
      </c>
      <c r="E257" s="169" t="s">
        <v>851</v>
      </c>
      <c r="F257" s="170" t="n">
        <v>10000</v>
      </c>
      <c r="G257" s="170" t="n">
        <v>10000</v>
      </c>
      <c r="H257" s="164" t="str">
        <f aca="false" ca="false" dt2D="false" dtr="false" t="normal">CONCATENATE(C257, , D257, E257)</f>
        <v>04051210000000</v>
      </c>
    </row>
    <row ht="63.75" outlineLevel="0" r="258">
      <c r="A258" s="168" t="s">
        <v>1016</v>
      </c>
      <c r="B258" s="169" t="s">
        <v>55</v>
      </c>
      <c r="C258" s="169" t="s">
        <v>1011</v>
      </c>
      <c r="D258" s="169" t="s">
        <v>1017</v>
      </c>
      <c r="E258" s="169" t="s">
        <v>851</v>
      </c>
      <c r="F258" s="170" t="n">
        <v>10000</v>
      </c>
      <c r="G258" s="170" t="n">
        <v>10000</v>
      </c>
      <c r="H258" s="164" t="str">
        <f aca="false" ca="false" dt2D="false" dtr="false" t="normal">CONCATENATE(C258, , D258, E258)</f>
        <v>04051210080000</v>
      </c>
    </row>
    <row ht="38.25" outlineLevel="0" r="259">
      <c r="A259" s="168" t="s">
        <v>872</v>
      </c>
      <c r="B259" s="169" t="s">
        <v>55</v>
      </c>
      <c r="C259" s="169" t="s">
        <v>1011</v>
      </c>
      <c r="D259" s="169" t="s">
        <v>1017</v>
      </c>
      <c r="E259" s="169" t="s">
        <v>873</v>
      </c>
      <c r="F259" s="170" t="n">
        <v>10000</v>
      </c>
      <c r="G259" s="170" t="n">
        <v>10000</v>
      </c>
      <c r="H259" s="164" t="str">
        <f aca="false" ca="false" dt2D="false" dtr="false" t="normal">CONCATENATE(C259, , D259, E259)</f>
        <v>04051210080000200</v>
      </c>
    </row>
    <row ht="38.25" outlineLevel="0" r="260">
      <c r="A260" s="168" t="s">
        <v>874</v>
      </c>
      <c r="B260" s="169" t="s">
        <v>55</v>
      </c>
      <c r="C260" s="169" t="s">
        <v>1011</v>
      </c>
      <c r="D260" s="169" t="s">
        <v>1017</v>
      </c>
      <c r="E260" s="169" t="s">
        <v>875</v>
      </c>
      <c r="F260" s="170" t="n">
        <v>10000</v>
      </c>
      <c r="G260" s="170" t="n">
        <v>10000</v>
      </c>
      <c r="H260" s="164" t="str">
        <f aca="false" ca="false" dt2D="false" dtr="false" t="normal">CONCATENATE(C260, , D260, E260)</f>
        <v>04051210080000240</v>
      </c>
    </row>
    <row outlineLevel="0" r="261">
      <c r="A261" s="168" t="s">
        <v>876</v>
      </c>
      <c r="B261" s="169" t="s">
        <v>55</v>
      </c>
      <c r="C261" s="169" t="s">
        <v>1011</v>
      </c>
      <c r="D261" s="169" t="s">
        <v>1017</v>
      </c>
      <c r="E261" s="169" t="s">
        <v>877</v>
      </c>
      <c r="F261" s="170" t="n">
        <v>10000</v>
      </c>
      <c r="G261" s="170" t="n">
        <v>10000</v>
      </c>
      <c r="H261" s="164" t="str">
        <f aca="false" ca="false" dt2D="false" dtr="false" t="normal">CONCATENATE(C261, , D261, E261)</f>
        <v>04051210080000244</v>
      </c>
    </row>
    <row ht="38.25" outlineLevel="0" r="262">
      <c r="A262" s="168" t="s">
        <v>1018</v>
      </c>
      <c r="B262" s="169" t="s">
        <v>55</v>
      </c>
      <c r="C262" s="169" t="s">
        <v>1011</v>
      </c>
      <c r="D262" s="169" t="s">
        <v>1019</v>
      </c>
      <c r="E262" s="169" t="s">
        <v>851</v>
      </c>
      <c r="F262" s="170" t="n">
        <v>1742200</v>
      </c>
      <c r="G262" s="170" t="n">
        <v>1742200</v>
      </c>
      <c r="H262" s="164" t="str">
        <f aca="false" ca="false" dt2D="false" dtr="false" t="normal">CONCATENATE(C262, , D262, E262)</f>
        <v>04051230000000</v>
      </c>
    </row>
    <row ht="114.75" outlineLevel="0" r="263">
      <c r="A263" s="168" t="s">
        <v>1020</v>
      </c>
      <c r="B263" s="169" t="s">
        <v>55</v>
      </c>
      <c r="C263" s="169" t="s">
        <v>1011</v>
      </c>
      <c r="D263" s="169" t="s">
        <v>1021</v>
      </c>
      <c r="E263" s="169" t="s">
        <v>851</v>
      </c>
      <c r="F263" s="170" t="n">
        <v>1742200</v>
      </c>
      <c r="G263" s="170" t="n">
        <v>1742200</v>
      </c>
      <c r="H263" s="164" t="str">
        <f aca="false" ca="false" dt2D="false" dtr="false" t="normal">CONCATENATE(C263, , D263, E263)</f>
        <v>04051230075170</v>
      </c>
    </row>
    <row ht="76.5" outlineLevel="0" r="264">
      <c r="A264" s="168" t="s">
        <v>862</v>
      </c>
      <c r="B264" s="169" t="s">
        <v>55</v>
      </c>
      <c r="C264" s="169" t="s">
        <v>1011</v>
      </c>
      <c r="D264" s="169" t="s">
        <v>1021</v>
      </c>
      <c r="E264" s="169" t="s">
        <v>505</v>
      </c>
      <c r="F264" s="170" t="n">
        <v>1688700</v>
      </c>
      <c r="G264" s="170" t="n">
        <v>1688700</v>
      </c>
      <c r="H264" s="164" t="str">
        <f aca="false" ca="false" dt2D="false" dtr="false" t="normal">CONCATENATE(C264, , D264, E264)</f>
        <v>04051230075170100</v>
      </c>
    </row>
    <row ht="38.25" outlineLevel="0" r="265">
      <c r="A265" s="168" t="s">
        <v>863</v>
      </c>
      <c r="B265" s="169" t="s">
        <v>55</v>
      </c>
      <c r="C265" s="169" t="s">
        <v>1011</v>
      </c>
      <c r="D265" s="169" t="s">
        <v>1021</v>
      </c>
      <c r="E265" s="169" t="s">
        <v>559</v>
      </c>
      <c r="F265" s="170" t="n">
        <v>1688700</v>
      </c>
      <c r="G265" s="170" t="n">
        <v>1688700</v>
      </c>
      <c r="H265" s="164" t="str">
        <f aca="false" ca="false" dt2D="false" dtr="false" t="normal">CONCATENATE(C265, , D265, E265)</f>
        <v>04051230075170120</v>
      </c>
    </row>
    <row ht="25.5" outlineLevel="0" r="266">
      <c r="A266" s="168" t="s">
        <v>864</v>
      </c>
      <c r="B266" s="169" t="s">
        <v>55</v>
      </c>
      <c r="C266" s="169" t="s">
        <v>1011</v>
      </c>
      <c r="D266" s="169" t="s">
        <v>1021</v>
      </c>
      <c r="E266" s="169" t="s">
        <v>865</v>
      </c>
      <c r="F266" s="170" t="n">
        <v>1193785</v>
      </c>
      <c r="G266" s="170" t="n">
        <v>1193785</v>
      </c>
      <c r="H266" s="164" t="str">
        <f aca="false" ca="false" dt2D="false" dtr="false" t="normal">CONCATENATE(C266, , D266, E266)</f>
        <v>04051230075170121</v>
      </c>
    </row>
    <row ht="51" outlineLevel="0" r="267">
      <c r="A267" s="168" t="s">
        <v>870</v>
      </c>
      <c r="B267" s="169" t="s">
        <v>55</v>
      </c>
      <c r="C267" s="169" t="s">
        <v>1011</v>
      </c>
      <c r="D267" s="169" t="s">
        <v>1021</v>
      </c>
      <c r="E267" s="169" t="s">
        <v>871</v>
      </c>
      <c r="F267" s="170" t="n">
        <v>134400</v>
      </c>
      <c r="G267" s="170" t="n">
        <v>134400</v>
      </c>
      <c r="H267" s="164" t="str">
        <f aca="false" ca="false" dt2D="false" dtr="false" t="normal">CONCATENATE(C267, , D267, E267)</f>
        <v>04051230075170122</v>
      </c>
    </row>
    <row ht="63.75" outlineLevel="0" r="268">
      <c r="A268" s="168" t="s">
        <v>866</v>
      </c>
      <c r="B268" s="169" t="s">
        <v>55</v>
      </c>
      <c r="C268" s="169" t="s">
        <v>1011</v>
      </c>
      <c r="D268" s="169" t="s">
        <v>1021</v>
      </c>
      <c r="E268" s="169" t="s">
        <v>867</v>
      </c>
      <c r="F268" s="170" t="n">
        <v>360515</v>
      </c>
      <c r="G268" s="170" t="n">
        <v>360515</v>
      </c>
      <c r="H268" s="164" t="str">
        <f aca="false" ca="false" dt2D="false" dtr="false" t="normal">CONCATENATE(C268, , D268, E268)</f>
        <v>04051230075170129</v>
      </c>
    </row>
    <row ht="38.25" outlineLevel="0" r="269">
      <c r="A269" s="168" t="s">
        <v>872</v>
      </c>
      <c r="B269" s="169" t="s">
        <v>55</v>
      </c>
      <c r="C269" s="169" t="s">
        <v>1011</v>
      </c>
      <c r="D269" s="169" t="s">
        <v>1021</v>
      </c>
      <c r="E269" s="169" t="s">
        <v>873</v>
      </c>
      <c r="F269" s="170" t="n">
        <v>53500</v>
      </c>
      <c r="G269" s="170" t="n">
        <v>53500</v>
      </c>
      <c r="H269" s="164" t="str">
        <f aca="false" ca="false" dt2D="false" dtr="false" t="normal">CONCATENATE(C269, , D269, E269)</f>
        <v>04051230075170200</v>
      </c>
    </row>
    <row ht="38.25" outlineLevel="0" r="270">
      <c r="A270" s="168" t="s">
        <v>874</v>
      </c>
      <c r="B270" s="169" t="s">
        <v>55</v>
      </c>
      <c r="C270" s="169" t="s">
        <v>1011</v>
      </c>
      <c r="D270" s="169" t="s">
        <v>1021</v>
      </c>
      <c r="E270" s="169" t="s">
        <v>875</v>
      </c>
      <c r="F270" s="170" t="n">
        <v>53500</v>
      </c>
      <c r="G270" s="170" t="n">
        <v>53500</v>
      </c>
      <c r="H270" s="164" t="str">
        <f aca="false" ca="false" dt2D="false" dtr="false" t="normal">CONCATENATE(C270, , D270, E270)</f>
        <v>04051230075170240</v>
      </c>
    </row>
    <row outlineLevel="0" r="271">
      <c r="A271" s="168" t="s">
        <v>876</v>
      </c>
      <c r="B271" s="169" t="s">
        <v>55</v>
      </c>
      <c r="C271" s="169" t="s">
        <v>1011</v>
      </c>
      <c r="D271" s="169" t="s">
        <v>1021</v>
      </c>
      <c r="E271" s="169" t="s">
        <v>877</v>
      </c>
      <c r="F271" s="170" t="n">
        <v>53500</v>
      </c>
      <c r="G271" s="170" t="n">
        <v>53500</v>
      </c>
      <c r="H271" s="164" t="str">
        <f aca="false" ca="false" dt2D="false" dtr="false" t="normal">CONCATENATE(C271, , D271, E271)</f>
        <v>04051230075170244</v>
      </c>
    </row>
    <row outlineLevel="0" r="272">
      <c r="A272" s="168" t="s">
        <v>1022</v>
      </c>
      <c r="B272" s="169" t="s">
        <v>55</v>
      </c>
      <c r="C272" s="169" t="s">
        <v>1023</v>
      </c>
      <c r="D272" s="169" t="s">
        <v>851</v>
      </c>
      <c r="E272" s="169" t="s">
        <v>851</v>
      </c>
      <c r="F272" s="170" t="n">
        <v>1887000</v>
      </c>
      <c r="G272" s="170" t="n">
        <v>1887000</v>
      </c>
      <c r="H272" s="164" t="str">
        <f aca="false" ca="false" dt2D="false" dtr="false" t="normal">CONCATENATE(C272, , D272, E272)</f>
        <v>0407</v>
      </c>
    </row>
    <row ht="38.25" outlineLevel="0" r="273">
      <c r="A273" s="168" t="s">
        <v>856</v>
      </c>
      <c r="B273" s="169" t="s">
        <v>55</v>
      </c>
      <c r="C273" s="169" t="s">
        <v>1023</v>
      </c>
      <c r="D273" s="169" t="s">
        <v>857</v>
      </c>
      <c r="E273" s="169" t="s">
        <v>851</v>
      </c>
      <c r="F273" s="170" t="n">
        <v>1887000</v>
      </c>
      <c r="G273" s="170" t="n">
        <v>1887000</v>
      </c>
      <c r="H273" s="164" t="str">
        <f aca="false" ca="false" dt2D="false" dtr="false" t="normal">CONCATENATE(C273, , D273, E273)</f>
        <v>04078000000000</v>
      </c>
    </row>
    <row ht="51" outlineLevel="0" r="274">
      <c r="A274" s="168" t="s">
        <v>858</v>
      </c>
      <c r="B274" s="169" t="s">
        <v>55</v>
      </c>
      <c r="C274" s="169" t="s">
        <v>1023</v>
      </c>
      <c r="D274" s="169" t="s">
        <v>859</v>
      </c>
      <c r="E274" s="169" t="s">
        <v>851</v>
      </c>
      <c r="F274" s="170" t="n">
        <v>1887000</v>
      </c>
      <c r="G274" s="170" t="n">
        <v>1887000</v>
      </c>
      <c r="H274" s="164" t="str">
        <f aca="false" ca="false" dt2D="false" dtr="false" t="normal">CONCATENATE(C274, , D274, E274)</f>
        <v>04078020000000</v>
      </c>
    </row>
    <row ht="76.5" outlineLevel="0" r="275">
      <c r="A275" s="168" t="s">
        <v>1024</v>
      </c>
      <c r="B275" s="169" t="s">
        <v>55</v>
      </c>
      <c r="C275" s="169" t="s">
        <v>1023</v>
      </c>
      <c r="D275" s="169" t="s">
        <v>1025</v>
      </c>
      <c r="E275" s="169" t="s">
        <v>851</v>
      </c>
      <c r="F275" s="170" t="n">
        <v>1887000</v>
      </c>
      <c r="G275" s="170" t="n">
        <v>1887000</v>
      </c>
      <c r="H275" s="164" t="str">
        <f aca="false" ca="false" dt2D="false" dtr="false" t="normal">CONCATENATE(C275, , D275, E275)</f>
        <v>04078020074460</v>
      </c>
    </row>
    <row ht="76.5" outlineLevel="0" r="276">
      <c r="A276" s="168" t="s">
        <v>862</v>
      </c>
      <c r="B276" s="169" t="s">
        <v>55</v>
      </c>
      <c r="C276" s="169" t="s">
        <v>1023</v>
      </c>
      <c r="D276" s="169" t="s">
        <v>1025</v>
      </c>
      <c r="E276" s="169" t="s">
        <v>505</v>
      </c>
      <c r="F276" s="170" t="n">
        <v>1847000</v>
      </c>
      <c r="G276" s="170" t="n">
        <v>1847000</v>
      </c>
      <c r="H276" s="164" t="str">
        <f aca="false" ca="false" dt2D="false" dtr="false" t="normal">CONCATENATE(C276, , D276, E276)</f>
        <v>04078020074460100</v>
      </c>
    </row>
    <row ht="38.25" outlineLevel="0" r="277">
      <c r="A277" s="168" t="s">
        <v>863</v>
      </c>
      <c r="B277" s="169" t="s">
        <v>55</v>
      </c>
      <c r="C277" s="169" t="s">
        <v>1023</v>
      </c>
      <c r="D277" s="169" t="s">
        <v>1025</v>
      </c>
      <c r="E277" s="169" t="s">
        <v>559</v>
      </c>
      <c r="F277" s="170" t="n">
        <v>1847000</v>
      </c>
      <c r="G277" s="170" t="n">
        <v>1847000</v>
      </c>
      <c r="H277" s="164" t="str">
        <f aca="false" ca="false" dt2D="false" dtr="false" t="normal">CONCATENATE(C277, , D277, E277)</f>
        <v>04078020074460120</v>
      </c>
    </row>
    <row ht="25.5" outlineLevel="0" r="278">
      <c r="A278" s="168" t="s">
        <v>864</v>
      </c>
      <c r="B278" s="169" t="s">
        <v>55</v>
      </c>
      <c r="C278" s="169" t="s">
        <v>1023</v>
      </c>
      <c r="D278" s="169" t="s">
        <v>1025</v>
      </c>
      <c r="E278" s="169" t="s">
        <v>865</v>
      </c>
      <c r="F278" s="170" t="n">
        <v>1286447</v>
      </c>
      <c r="G278" s="170" t="n">
        <v>1286447</v>
      </c>
      <c r="H278" s="164" t="str">
        <f aca="false" ca="false" dt2D="false" dtr="false" t="normal">CONCATENATE(C278, , D278, E278)</f>
        <v>04078020074460121</v>
      </c>
    </row>
    <row ht="51" outlineLevel="0" r="279">
      <c r="A279" s="168" t="s">
        <v>870</v>
      </c>
      <c r="B279" s="169" t="s">
        <v>55</v>
      </c>
      <c r="C279" s="169" t="s">
        <v>1023</v>
      </c>
      <c r="D279" s="169" t="s">
        <v>1025</v>
      </c>
      <c r="E279" s="169" t="s">
        <v>871</v>
      </c>
      <c r="F279" s="170" t="n">
        <v>172000</v>
      </c>
      <c r="G279" s="170" t="n">
        <v>172000</v>
      </c>
      <c r="H279" s="164" t="str">
        <f aca="false" ca="false" dt2D="false" dtr="false" t="normal">CONCATENATE(C279, , D279, E279)</f>
        <v>04078020074460122</v>
      </c>
    </row>
    <row ht="63.75" outlineLevel="0" r="280">
      <c r="A280" s="168" t="s">
        <v>866</v>
      </c>
      <c r="B280" s="169" t="s">
        <v>55</v>
      </c>
      <c r="C280" s="169" t="s">
        <v>1023</v>
      </c>
      <c r="D280" s="169" t="s">
        <v>1025</v>
      </c>
      <c r="E280" s="169" t="s">
        <v>867</v>
      </c>
      <c r="F280" s="170" t="n">
        <v>388553</v>
      </c>
      <c r="G280" s="170" t="n">
        <v>388553</v>
      </c>
      <c r="H280" s="164" t="str">
        <f aca="false" ca="false" dt2D="false" dtr="false" t="normal">CONCATENATE(C280, , D280, E280)</f>
        <v>04078020074460129</v>
      </c>
    </row>
    <row ht="38.25" outlineLevel="0" r="281">
      <c r="A281" s="168" t="s">
        <v>872</v>
      </c>
      <c r="B281" s="169" t="s">
        <v>55</v>
      </c>
      <c r="C281" s="169" t="s">
        <v>1023</v>
      </c>
      <c r="D281" s="169" t="s">
        <v>1025</v>
      </c>
      <c r="E281" s="169" t="s">
        <v>873</v>
      </c>
      <c r="F281" s="170" t="n">
        <v>40000</v>
      </c>
      <c r="G281" s="170" t="n">
        <v>40000</v>
      </c>
      <c r="H281" s="164" t="str">
        <f aca="false" ca="false" dt2D="false" dtr="false" t="normal">CONCATENATE(C281, , D281, E281)</f>
        <v>04078020074460200</v>
      </c>
    </row>
    <row ht="38.25" outlineLevel="0" r="282">
      <c r="A282" s="168" t="s">
        <v>874</v>
      </c>
      <c r="B282" s="169" t="s">
        <v>55</v>
      </c>
      <c r="C282" s="169" t="s">
        <v>1023</v>
      </c>
      <c r="D282" s="169" t="s">
        <v>1025</v>
      </c>
      <c r="E282" s="169" t="s">
        <v>875</v>
      </c>
      <c r="F282" s="170" t="n">
        <v>40000</v>
      </c>
      <c r="G282" s="170" t="n">
        <v>40000</v>
      </c>
      <c r="H282" s="164" t="str">
        <f aca="false" ca="false" dt2D="false" dtr="false" t="normal">CONCATENATE(C282, , D282, E282)</f>
        <v>04078020074460240</v>
      </c>
    </row>
    <row outlineLevel="0" r="283">
      <c r="A283" s="168" t="s">
        <v>876</v>
      </c>
      <c r="B283" s="169" t="s">
        <v>55</v>
      </c>
      <c r="C283" s="169" t="s">
        <v>1023</v>
      </c>
      <c r="D283" s="169" t="s">
        <v>1025</v>
      </c>
      <c r="E283" s="169" t="s">
        <v>877</v>
      </c>
      <c r="F283" s="170" t="n">
        <v>40000</v>
      </c>
      <c r="G283" s="170" t="n">
        <v>40000</v>
      </c>
      <c r="H283" s="164" t="str">
        <f aca="false" ca="false" dt2D="false" dtr="false" t="normal">CONCATENATE(C283, , D283, E283)</f>
        <v>04078020074460244</v>
      </c>
    </row>
    <row outlineLevel="0" r="284">
      <c r="A284" s="168" t="s">
        <v>1026</v>
      </c>
      <c r="B284" s="169" t="s">
        <v>55</v>
      </c>
      <c r="C284" s="169" t="s">
        <v>1027</v>
      </c>
      <c r="D284" s="169" t="s">
        <v>851</v>
      </c>
      <c r="E284" s="169" t="s">
        <v>851</v>
      </c>
      <c r="F284" s="170" t="n">
        <v>54406400</v>
      </c>
      <c r="G284" s="170" t="n">
        <v>67406400</v>
      </c>
      <c r="H284" s="164" t="str">
        <f aca="false" ca="false" dt2D="false" dtr="false" t="normal">CONCATENATE(C284, , D284, E284)</f>
        <v>0408</v>
      </c>
    </row>
    <row ht="38.25" outlineLevel="0" r="285">
      <c r="A285" s="168" t="s">
        <v>1028</v>
      </c>
      <c r="B285" s="169" t="s">
        <v>55</v>
      </c>
      <c r="C285" s="169" t="s">
        <v>1027</v>
      </c>
      <c r="D285" s="169" t="s">
        <v>1029</v>
      </c>
      <c r="E285" s="169" t="s">
        <v>851</v>
      </c>
      <c r="F285" s="170" t="n">
        <v>54406400</v>
      </c>
      <c r="G285" s="170" t="n">
        <v>67406400</v>
      </c>
      <c r="H285" s="164" t="str">
        <f aca="false" ca="false" dt2D="false" dtr="false" t="normal">CONCATENATE(C285, , D285, E285)</f>
        <v>04080900000000</v>
      </c>
    </row>
    <row ht="25.5" outlineLevel="0" r="286">
      <c r="A286" s="168" t="s">
        <v>1030</v>
      </c>
      <c r="B286" s="169" t="s">
        <v>55</v>
      </c>
      <c r="C286" s="169" t="s">
        <v>1027</v>
      </c>
      <c r="D286" s="169" t="s">
        <v>1031</v>
      </c>
      <c r="E286" s="169" t="s">
        <v>851</v>
      </c>
      <c r="F286" s="170" t="n">
        <v>54406400</v>
      </c>
      <c r="G286" s="170" t="n">
        <v>67406400</v>
      </c>
      <c r="H286" s="164" t="str">
        <f aca="false" ca="false" dt2D="false" dtr="false" t="normal">CONCATENATE(C286, , D286, E286)</f>
        <v>04080920000000</v>
      </c>
    </row>
    <row ht="89.25" outlineLevel="0" r="287">
      <c r="A287" s="168" t="s">
        <v>1736</v>
      </c>
      <c r="B287" s="169" t="s">
        <v>55</v>
      </c>
      <c r="C287" s="169" t="s">
        <v>1027</v>
      </c>
      <c r="D287" s="169" t="s">
        <v>1737</v>
      </c>
      <c r="E287" s="169" t="s">
        <v>851</v>
      </c>
      <c r="F287" s="170" t="n">
        <v>406400</v>
      </c>
      <c r="G287" s="170" t="n">
        <v>406400</v>
      </c>
      <c r="H287" s="164" t="str">
        <f aca="false" ca="false" dt2D="false" dtr="false" t="normal">CONCATENATE(C287, , D287, E287)</f>
        <v>040809200Л0000</v>
      </c>
    </row>
    <row outlineLevel="0" r="288">
      <c r="A288" s="168" t="s">
        <v>910</v>
      </c>
      <c r="B288" s="169" t="s">
        <v>55</v>
      </c>
      <c r="C288" s="169" t="s">
        <v>1027</v>
      </c>
      <c r="D288" s="169" t="s">
        <v>1737</v>
      </c>
      <c r="E288" s="169" t="s">
        <v>911</v>
      </c>
      <c r="F288" s="170" t="n">
        <v>406400</v>
      </c>
      <c r="G288" s="170" t="n">
        <v>406400</v>
      </c>
      <c r="H288" s="164" t="str">
        <f aca="false" ca="false" dt2D="false" dtr="false" t="normal">CONCATENATE(C288, , D288, E288)</f>
        <v>040809200Л0000800</v>
      </c>
    </row>
    <row ht="63.75" outlineLevel="0" r="289">
      <c r="A289" s="168" t="s">
        <v>1034</v>
      </c>
      <c r="B289" s="169" t="s">
        <v>55</v>
      </c>
      <c r="C289" s="169" t="s">
        <v>1027</v>
      </c>
      <c r="D289" s="169" t="s">
        <v>1737</v>
      </c>
      <c r="E289" s="169" t="s">
        <v>87</v>
      </c>
      <c r="F289" s="170" t="n">
        <v>406400</v>
      </c>
      <c r="G289" s="170" t="n">
        <v>406400</v>
      </c>
      <c r="H289" s="164" t="str">
        <f aca="false" ca="false" dt2D="false" dtr="false" t="normal">CONCATENATE(C289, , D289, E289)</f>
        <v>040809200Л0000810</v>
      </c>
    </row>
    <row ht="76.5" outlineLevel="0" r="290">
      <c r="A290" s="168" t="s">
        <v>1035</v>
      </c>
      <c r="B290" s="169" t="s">
        <v>55</v>
      </c>
      <c r="C290" s="169" t="s">
        <v>1027</v>
      </c>
      <c r="D290" s="169" t="s">
        <v>1737</v>
      </c>
      <c r="E290" s="169" t="s">
        <v>1036</v>
      </c>
      <c r="F290" s="170" t="n">
        <v>406400</v>
      </c>
      <c r="G290" s="170" t="n">
        <v>406400</v>
      </c>
      <c r="H290" s="164" t="str">
        <f aca="false" ca="false" dt2D="false" dtr="false" t="normal">CONCATENATE(C290, , D290, E290)</f>
        <v>040809200Л0000811</v>
      </c>
    </row>
    <row ht="89.25" outlineLevel="0" r="291">
      <c r="A291" s="168" t="s">
        <v>1037</v>
      </c>
      <c r="B291" s="169" t="s">
        <v>55</v>
      </c>
      <c r="C291" s="169" t="s">
        <v>1027</v>
      </c>
      <c r="D291" s="169" t="s">
        <v>1038</v>
      </c>
      <c r="E291" s="169" t="s">
        <v>851</v>
      </c>
      <c r="F291" s="170" t="n">
        <v>54000000</v>
      </c>
      <c r="G291" s="170" t="n">
        <v>67000000</v>
      </c>
      <c r="H291" s="164" t="str">
        <f aca="false" ca="false" dt2D="false" dtr="false" t="normal">CONCATENATE(C291, , D291, E291)</f>
        <v>040809200П0000</v>
      </c>
    </row>
    <row outlineLevel="0" r="292">
      <c r="A292" s="168" t="s">
        <v>910</v>
      </c>
      <c r="B292" s="169" t="s">
        <v>55</v>
      </c>
      <c r="C292" s="169" t="s">
        <v>1027</v>
      </c>
      <c r="D292" s="169" t="s">
        <v>1038</v>
      </c>
      <c r="E292" s="169" t="s">
        <v>911</v>
      </c>
      <c r="F292" s="170" t="n">
        <v>54000000</v>
      </c>
      <c r="G292" s="170" t="n">
        <v>67000000</v>
      </c>
      <c r="H292" s="164" t="str">
        <f aca="false" ca="false" dt2D="false" dtr="false" t="normal">CONCATENATE(C292, , D292, E292)</f>
        <v>040809200П0000800</v>
      </c>
    </row>
    <row ht="63.75" outlineLevel="0" r="293">
      <c r="A293" s="168" t="s">
        <v>1034</v>
      </c>
      <c r="B293" s="169" t="s">
        <v>55</v>
      </c>
      <c r="C293" s="169" t="s">
        <v>1027</v>
      </c>
      <c r="D293" s="169" t="s">
        <v>1038</v>
      </c>
      <c r="E293" s="169" t="s">
        <v>87</v>
      </c>
      <c r="F293" s="170" t="n">
        <v>54000000</v>
      </c>
      <c r="G293" s="170" t="n">
        <v>67000000</v>
      </c>
      <c r="H293" s="164" t="str">
        <f aca="false" ca="false" dt2D="false" dtr="false" t="normal">CONCATENATE(C293, , D293, E293)</f>
        <v>040809200П0000810</v>
      </c>
    </row>
    <row ht="76.5" outlineLevel="0" r="294">
      <c r="A294" s="168" t="s">
        <v>1035</v>
      </c>
      <c r="B294" s="169" t="s">
        <v>55</v>
      </c>
      <c r="C294" s="169" t="s">
        <v>1027</v>
      </c>
      <c r="D294" s="169" t="s">
        <v>1038</v>
      </c>
      <c r="E294" s="169" t="s">
        <v>1036</v>
      </c>
      <c r="F294" s="170" t="n">
        <v>54000000</v>
      </c>
      <c r="G294" s="170" t="n">
        <v>67000000</v>
      </c>
      <c r="H294" s="164" t="str">
        <f aca="false" ca="false" dt2D="false" dtr="false" t="normal">CONCATENATE(C294, , D294, E294)</f>
        <v>040809200П0000811</v>
      </c>
    </row>
    <row outlineLevel="0" r="295">
      <c r="A295" s="168" t="s">
        <v>1039</v>
      </c>
      <c r="B295" s="169" t="s">
        <v>55</v>
      </c>
      <c r="C295" s="169" t="s">
        <v>1040</v>
      </c>
      <c r="D295" s="169" t="s">
        <v>851</v>
      </c>
      <c r="E295" s="169" t="s">
        <v>851</v>
      </c>
      <c r="F295" s="170" t="n">
        <v>179300</v>
      </c>
      <c r="G295" s="170" t="n">
        <v>181400</v>
      </c>
      <c r="H295" s="164" t="str">
        <f aca="false" ca="false" dt2D="false" dtr="false" t="normal">CONCATENATE(C295, , D295, E295)</f>
        <v>0409</v>
      </c>
    </row>
    <row ht="38.25" outlineLevel="0" r="296">
      <c r="A296" s="168" t="s">
        <v>1028</v>
      </c>
      <c r="B296" s="169" t="s">
        <v>55</v>
      </c>
      <c r="C296" s="169" t="s">
        <v>1040</v>
      </c>
      <c r="D296" s="169" t="s">
        <v>1029</v>
      </c>
      <c r="E296" s="169" t="s">
        <v>851</v>
      </c>
      <c r="F296" s="170" t="n">
        <v>179300</v>
      </c>
      <c r="G296" s="170" t="n">
        <v>181400</v>
      </c>
      <c r="H296" s="164" t="str">
        <f aca="false" ca="false" dt2D="false" dtr="false" t="normal">CONCATENATE(C296, , D296, E296)</f>
        <v>04090900000000</v>
      </c>
    </row>
    <row ht="25.5" outlineLevel="0" r="297">
      <c r="A297" s="168" t="s">
        <v>1041</v>
      </c>
      <c r="B297" s="169" t="s">
        <v>55</v>
      </c>
      <c r="C297" s="169" t="s">
        <v>1040</v>
      </c>
      <c r="D297" s="169" t="s">
        <v>1042</v>
      </c>
      <c r="E297" s="169" t="s">
        <v>851</v>
      </c>
      <c r="F297" s="170" t="n">
        <v>179300</v>
      </c>
      <c r="G297" s="170" t="n">
        <v>181400</v>
      </c>
      <c r="H297" s="164" t="str">
        <f aca="false" ca="false" dt2D="false" dtr="false" t="normal">CONCATENATE(C297, , D297, E297)</f>
        <v>04090910000000</v>
      </c>
    </row>
    <row ht="63.75" outlineLevel="0" r="298">
      <c r="A298" s="168" t="s">
        <v>1043</v>
      </c>
      <c r="B298" s="169" t="s">
        <v>55</v>
      </c>
      <c r="C298" s="169" t="s">
        <v>1040</v>
      </c>
      <c r="D298" s="169" t="s">
        <v>1044</v>
      </c>
      <c r="E298" s="169" t="s">
        <v>851</v>
      </c>
      <c r="F298" s="170" t="n">
        <v>153050</v>
      </c>
      <c r="G298" s="170" t="n">
        <v>155150</v>
      </c>
      <c r="H298" s="164" t="str">
        <f aca="false" ca="false" dt2D="false" dtr="false" t="normal">CONCATENATE(C298, , D298, E298)</f>
        <v>04090910080000</v>
      </c>
    </row>
    <row ht="38.25" outlineLevel="0" r="299">
      <c r="A299" s="168" t="s">
        <v>872</v>
      </c>
      <c r="B299" s="169" t="s">
        <v>55</v>
      </c>
      <c r="C299" s="169" t="s">
        <v>1040</v>
      </c>
      <c r="D299" s="169" t="s">
        <v>1044</v>
      </c>
      <c r="E299" s="169" t="s">
        <v>873</v>
      </c>
      <c r="F299" s="170" t="n">
        <v>153050</v>
      </c>
      <c r="G299" s="170" t="n">
        <v>155150</v>
      </c>
      <c r="H299" s="164" t="str">
        <f aca="false" ca="false" dt2D="false" dtr="false" t="normal">CONCATENATE(C299, , D299, E299)</f>
        <v>04090910080000200</v>
      </c>
    </row>
    <row ht="38.25" outlineLevel="0" r="300">
      <c r="A300" s="168" t="s">
        <v>874</v>
      </c>
      <c r="B300" s="169" t="s">
        <v>55</v>
      </c>
      <c r="C300" s="169" t="s">
        <v>1040</v>
      </c>
      <c r="D300" s="169" t="s">
        <v>1044</v>
      </c>
      <c r="E300" s="169" t="s">
        <v>875</v>
      </c>
      <c r="F300" s="170" t="n">
        <v>153050</v>
      </c>
      <c r="G300" s="170" t="n">
        <v>155150</v>
      </c>
      <c r="H300" s="164" t="str">
        <f aca="false" ca="false" dt2D="false" dtr="false" t="normal">CONCATENATE(C300, , D300, E300)</f>
        <v>04090910080000240</v>
      </c>
    </row>
    <row outlineLevel="0" r="301">
      <c r="A301" s="168" t="s">
        <v>876</v>
      </c>
      <c r="B301" s="169" t="s">
        <v>55</v>
      </c>
      <c r="C301" s="169" t="s">
        <v>1040</v>
      </c>
      <c r="D301" s="169" t="s">
        <v>1044</v>
      </c>
      <c r="E301" s="169" t="s">
        <v>877</v>
      </c>
      <c r="F301" s="170" t="n">
        <v>153050</v>
      </c>
      <c r="G301" s="170" t="n">
        <v>155150</v>
      </c>
      <c r="H301" s="164" t="str">
        <f aca="false" ca="false" dt2D="false" dtr="false" t="normal">CONCATENATE(C301, , D301, E301)</f>
        <v>04090910080000244</v>
      </c>
    </row>
    <row ht="89.25" outlineLevel="0" r="302">
      <c r="A302" s="168" t="s">
        <v>1738</v>
      </c>
      <c r="B302" s="169" t="s">
        <v>55</v>
      </c>
      <c r="C302" s="169" t="s">
        <v>1040</v>
      </c>
      <c r="D302" s="169" t="s">
        <v>1739</v>
      </c>
      <c r="E302" s="169" t="s">
        <v>851</v>
      </c>
      <c r="F302" s="170" t="n">
        <v>26250</v>
      </c>
      <c r="G302" s="170" t="n">
        <v>26250</v>
      </c>
      <c r="H302" s="164" t="str">
        <f aca="false" ca="false" dt2D="false" dtr="false" t="normal">CONCATENATE(C302, , D302, E302)</f>
        <v>040909100S5090</v>
      </c>
    </row>
    <row ht="38.25" outlineLevel="0" r="303">
      <c r="A303" s="168" t="s">
        <v>872</v>
      </c>
      <c r="B303" s="169" t="s">
        <v>55</v>
      </c>
      <c r="C303" s="169" t="s">
        <v>1040</v>
      </c>
      <c r="D303" s="169" t="s">
        <v>1739</v>
      </c>
      <c r="E303" s="169" t="s">
        <v>873</v>
      </c>
      <c r="F303" s="170" t="n">
        <v>26250</v>
      </c>
      <c r="G303" s="170" t="n">
        <v>26250</v>
      </c>
      <c r="H303" s="164" t="str">
        <f aca="false" ca="false" dt2D="false" dtr="false" t="normal">CONCATENATE(C303, , D303, E303)</f>
        <v>040909100S5090200</v>
      </c>
    </row>
    <row ht="38.25" outlineLevel="0" r="304">
      <c r="A304" s="168" t="s">
        <v>874</v>
      </c>
      <c r="B304" s="169" t="s">
        <v>55</v>
      </c>
      <c r="C304" s="169" t="s">
        <v>1040</v>
      </c>
      <c r="D304" s="169" t="s">
        <v>1739</v>
      </c>
      <c r="E304" s="169" t="s">
        <v>875</v>
      </c>
      <c r="F304" s="170" t="n">
        <v>26250</v>
      </c>
      <c r="G304" s="170" t="n">
        <v>26250</v>
      </c>
      <c r="H304" s="164" t="str">
        <f aca="false" ca="false" dt2D="false" dtr="false" t="normal">CONCATENATE(C304, , D304, E304)</f>
        <v>040909100S5090240</v>
      </c>
    </row>
    <row outlineLevel="0" r="305">
      <c r="A305" s="168" t="s">
        <v>876</v>
      </c>
      <c r="B305" s="169" t="s">
        <v>55</v>
      </c>
      <c r="C305" s="169" t="s">
        <v>1040</v>
      </c>
      <c r="D305" s="169" t="s">
        <v>1739</v>
      </c>
      <c r="E305" s="169" t="s">
        <v>877</v>
      </c>
      <c r="F305" s="170" t="n">
        <v>26250</v>
      </c>
      <c r="G305" s="170" t="n">
        <v>26250</v>
      </c>
      <c r="H305" s="164" t="str">
        <f aca="false" ca="false" dt2D="false" dtr="false" t="normal">CONCATENATE(C305, , D305, E305)</f>
        <v>040909100S5090244</v>
      </c>
    </row>
    <row ht="25.5" outlineLevel="0" r="306">
      <c r="A306" s="168" t="s">
        <v>1045</v>
      </c>
      <c r="B306" s="169" t="s">
        <v>55</v>
      </c>
      <c r="C306" s="169" t="s">
        <v>1046</v>
      </c>
      <c r="D306" s="169" t="s">
        <v>851</v>
      </c>
      <c r="E306" s="169" t="s">
        <v>851</v>
      </c>
      <c r="F306" s="170" t="n">
        <v>2683000</v>
      </c>
      <c r="G306" s="170" t="n">
        <v>2683000</v>
      </c>
      <c r="H306" s="164" t="str">
        <f aca="false" ca="false" dt2D="false" dtr="false" t="normal">CONCATENATE(C306, , D306, E306)</f>
        <v>0412</v>
      </c>
    </row>
    <row ht="51" outlineLevel="0" r="307">
      <c r="A307" s="168" t="s">
        <v>1047</v>
      </c>
      <c r="B307" s="169" t="s">
        <v>55</v>
      </c>
      <c r="C307" s="169" t="s">
        <v>1046</v>
      </c>
      <c r="D307" s="169" t="s">
        <v>1048</v>
      </c>
      <c r="E307" s="169" t="s">
        <v>851</v>
      </c>
      <c r="F307" s="170" t="n">
        <v>2590000</v>
      </c>
      <c r="G307" s="170" t="n">
        <v>2590000</v>
      </c>
      <c r="H307" s="164" t="str">
        <f aca="false" ca="false" dt2D="false" dtr="false" t="normal">CONCATENATE(C307, , D307, E307)</f>
        <v>04120800000000</v>
      </c>
    </row>
    <row ht="38.25" outlineLevel="0" r="308">
      <c r="A308" s="168" t="s">
        <v>1049</v>
      </c>
      <c r="B308" s="169" t="s">
        <v>55</v>
      </c>
      <c r="C308" s="169" t="s">
        <v>1046</v>
      </c>
      <c r="D308" s="169" t="s">
        <v>1050</v>
      </c>
      <c r="E308" s="169" t="s">
        <v>851</v>
      </c>
      <c r="F308" s="170" t="n">
        <v>2587000</v>
      </c>
      <c r="G308" s="170" t="n">
        <v>2587000</v>
      </c>
      <c r="H308" s="164" t="str">
        <f aca="false" ca="false" dt2D="false" dtr="false" t="normal">CONCATENATE(C308, , D308, E308)</f>
        <v>04120810000000</v>
      </c>
    </row>
    <row ht="127.5" outlineLevel="0" r="309">
      <c r="A309" s="168" t="s">
        <v>1051</v>
      </c>
      <c r="B309" s="169" t="s">
        <v>55</v>
      </c>
      <c r="C309" s="169" t="s">
        <v>1046</v>
      </c>
      <c r="D309" s="169" t="s">
        <v>1052</v>
      </c>
      <c r="E309" s="169" t="s">
        <v>851</v>
      </c>
      <c r="F309" s="170" t="n">
        <v>10000</v>
      </c>
      <c r="G309" s="170" t="n">
        <v>10000</v>
      </c>
      <c r="H309" s="164" t="str">
        <f aca="false" ca="false" dt2D="false" dtr="false" t="normal">CONCATENATE(C309, , D309, E309)</f>
        <v>04120810080020</v>
      </c>
    </row>
    <row ht="38.25" outlineLevel="0" r="310">
      <c r="A310" s="168" t="s">
        <v>872</v>
      </c>
      <c r="B310" s="169" t="s">
        <v>55</v>
      </c>
      <c r="C310" s="169" t="s">
        <v>1046</v>
      </c>
      <c r="D310" s="169" t="s">
        <v>1052</v>
      </c>
      <c r="E310" s="169" t="s">
        <v>873</v>
      </c>
      <c r="F310" s="170" t="n">
        <v>10000</v>
      </c>
      <c r="G310" s="170" t="n">
        <v>10000</v>
      </c>
      <c r="H310" s="164" t="str">
        <f aca="false" ca="false" dt2D="false" dtr="false" t="normal">CONCATENATE(C310, , D310, E310)</f>
        <v>04120810080020200</v>
      </c>
    </row>
    <row ht="38.25" outlineLevel="0" r="311">
      <c r="A311" s="168" t="s">
        <v>874</v>
      </c>
      <c r="B311" s="169" t="s">
        <v>55</v>
      </c>
      <c r="C311" s="169" t="s">
        <v>1046</v>
      </c>
      <c r="D311" s="169" t="s">
        <v>1052</v>
      </c>
      <c r="E311" s="169" t="s">
        <v>875</v>
      </c>
      <c r="F311" s="170" t="n">
        <v>10000</v>
      </c>
      <c r="G311" s="170" t="n">
        <v>10000</v>
      </c>
      <c r="H311" s="164" t="str">
        <f aca="false" ca="false" dt2D="false" dtr="false" t="normal">CONCATENATE(C311, , D311, E311)</f>
        <v>04120810080020240</v>
      </c>
    </row>
    <row outlineLevel="0" r="312">
      <c r="A312" s="168" t="s">
        <v>876</v>
      </c>
      <c r="B312" s="169" t="s">
        <v>55</v>
      </c>
      <c r="C312" s="169" t="s">
        <v>1046</v>
      </c>
      <c r="D312" s="169" t="s">
        <v>1052</v>
      </c>
      <c r="E312" s="169" t="s">
        <v>877</v>
      </c>
      <c r="F312" s="170" t="n">
        <v>10000</v>
      </c>
      <c r="G312" s="170" t="n">
        <v>10000</v>
      </c>
      <c r="H312" s="164" t="str">
        <f aca="false" ca="false" dt2D="false" dtr="false" t="normal">CONCATENATE(C312, , D312, E312)</f>
        <v>04120810080020244</v>
      </c>
    </row>
    <row ht="140.25" outlineLevel="0" r="313">
      <c r="A313" s="168" t="s">
        <v>1053</v>
      </c>
      <c r="B313" s="169" t="s">
        <v>55</v>
      </c>
      <c r="C313" s="169" t="s">
        <v>1046</v>
      </c>
      <c r="D313" s="169" t="s">
        <v>1054</v>
      </c>
      <c r="E313" s="169" t="s">
        <v>851</v>
      </c>
      <c r="F313" s="170" t="n">
        <v>2577000</v>
      </c>
      <c r="G313" s="170" t="n">
        <v>2577000</v>
      </c>
      <c r="H313" s="164" t="str">
        <f aca="false" ca="false" dt2D="false" dtr="false" t="normal">CONCATENATE(C313, , D313, E313)</f>
        <v>041208100S6070</v>
      </c>
    </row>
    <row outlineLevel="0" r="314">
      <c r="A314" s="168" t="s">
        <v>910</v>
      </c>
      <c r="B314" s="169" t="s">
        <v>55</v>
      </c>
      <c r="C314" s="169" t="s">
        <v>1046</v>
      </c>
      <c r="D314" s="169" t="s">
        <v>1054</v>
      </c>
      <c r="E314" s="169" t="s">
        <v>911</v>
      </c>
      <c r="F314" s="170" t="n">
        <v>2577000</v>
      </c>
      <c r="G314" s="170" t="n">
        <v>2577000</v>
      </c>
      <c r="H314" s="164" t="str">
        <f aca="false" ca="false" dt2D="false" dtr="false" t="normal">CONCATENATE(C314, , D314, E314)</f>
        <v>041208100S6070800</v>
      </c>
    </row>
    <row ht="63.75" outlineLevel="0" r="315">
      <c r="A315" s="168" t="s">
        <v>1034</v>
      </c>
      <c r="B315" s="169" t="s">
        <v>55</v>
      </c>
      <c r="C315" s="169" t="s">
        <v>1046</v>
      </c>
      <c r="D315" s="169" t="s">
        <v>1054</v>
      </c>
      <c r="E315" s="169" t="s">
        <v>87</v>
      </c>
      <c r="F315" s="170" t="n">
        <v>2577000</v>
      </c>
      <c r="G315" s="170" t="n">
        <v>2577000</v>
      </c>
      <c r="H315" s="164" t="str">
        <f aca="false" ca="false" dt2D="false" dtr="false" t="normal">CONCATENATE(C315, , D315, E315)</f>
        <v>041208100S6070810</v>
      </c>
    </row>
    <row ht="76.5" outlineLevel="0" r="316">
      <c r="A316" s="168" t="s">
        <v>1059</v>
      </c>
      <c r="B316" s="169" t="s">
        <v>55</v>
      </c>
      <c r="C316" s="169" t="s">
        <v>1046</v>
      </c>
      <c r="D316" s="169" t="s">
        <v>1054</v>
      </c>
      <c r="E316" s="169" t="s">
        <v>1060</v>
      </c>
      <c r="F316" s="170" t="n">
        <v>2577000</v>
      </c>
      <c r="G316" s="170" t="n">
        <v>2577000</v>
      </c>
      <c r="H316" s="164" t="str">
        <f aca="false" ca="false" dt2D="false" dtr="false" t="normal">CONCATENATE(C316, , D316, E316)</f>
        <v>041208100S6070813</v>
      </c>
    </row>
    <row ht="38.25" outlineLevel="0" r="317">
      <c r="A317" s="168" t="s">
        <v>1018</v>
      </c>
      <c r="B317" s="169" t="s">
        <v>55</v>
      </c>
      <c r="C317" s="169" t="s">
        <v>1046</v>
      </c>
      <c r="D317" s="169" t="s">
        <v>1061</v>
      </c>
      <c r="E317" s="169" t="s">
        <v>851</v>
      </c>
      <c r="F317" s="170" t="n">
        <v>3000</v>
      </c>
      <c r="G317" s="170" t="n">
        <v>3000</v>
      </c>
      <c r="H317" s="164" t="str">
        <f aca="false" ca="false" dt2D="false" dtr="false" t="normal">CONCATENATE(C317, , D317, E317)</f>
        <v>04120820000000</v>
      </c>
    </row>
    <row ht="127.5" outlineLevel="0" r="318">
      <c r="A318" s="168" t="s">
        <v>1062</v>
      </c>
      <c r="B318" s="169" t="s">
        <v>55</v>
      </c>
      <c r="C318" s="169" t="s">
        <v>1046</v>
      </c>
      <c r="D318" s="169" t="s">
        <v>1063</v>
      </c>
      <c r="E318" s="169" t="s">
        <v>851</v>
      </c>
      <c r="F318" s="170" t="n">
        <v>3000</v>
      </c>
      <c r="G318" s="170" t="n">
        <v>3000</v>
      </c>
      <c r="H318" s="164" t="str">
        <f aca="false" ca="false" dt2D="false" dtr="false" t="normal">CONCATENATE(C318, , D318, E318)</f>
        <v>04120820080030</v>
      </c>
    </row>
    <row ht="38.25" outlineLevel="0" r="319">
      <c r="A319" s="168" t="s">
        <v>872</v>
      </c>
      <c r="B319" s="169" t="s">
        <v>55</v>
      </c>
      <c r="C319" s="169" t="s">
        <v>1046</v>
      </c>
      <c r="D319" s="169" t="s">
        <v>1063</v>
      </c>
      <c r="E319" s="169" t="s">
        <v>873</v>
      </c>
      <c r="F319" s="170" t="n">
        <v>3000</v>
      </c>
      <c r="G319" s="170" t="n">
        <v>3000</v>
      </c>
      <c r="H319" s="164" t="str">
        <f aca="false" ca="false" dt2D="false" dtr="false" t="normal">CONCATENATE(C319, , D319, E319)</f>
        <v>04120820080030200</v>
      </c>
    </row>
    <row ht="38.25" outlineLevel="0" r="320">
      <c r="A320" s="168" t="s">
        <v>874</v>
      </c>
      <c r="B320" s="169" t="s">
        <v>55</v>
      </c>
      <c r="C320" s="169" t="s">
        <v>1046</v>
      </c>
      <c r="D320" s="169" t="s">
        <v>1063</v>
      </c>
      <c r="E320" s="169" t="s">
        <v>875</v>
      </c>
      <c r="F320" s="170" t="n">
        <v>3000</v>
      </c>
      <c r="G320" s="170" t="n">
        <v>3000</v>
      </c>
      <c r="H320" s="164" t="str">
        <f aca="false" ca="false" dt2D="false" dtr="false" t="normal">CONCATENATE(C320, , D320, E320)</f>
        <v>04120820080030240</v>
      </c>
    </row>
    <row outlineLevel="0" r="321">
      <c r="A321" s="168" t="s">
        <v>876</v>
      </c>
      <c r="B321" s="169" t="s">
        <v>55</v>
      </c>
      <c r="C321" s="169" t="s">
        <v>1046</v>
      </c>
      <c r="D321" s="169" t="s">
        <v>1063</v>
      </c>
      <c r="E321" s="169" t="s">
        <v>877</v>
      </c>
      <c r="F321" s="170" t="n">
        <v>3000</v>
      </c>
      <c r="G321" s="170" t="n">
        <v>3000</v>
      </c>
      <c r="H321" s="164" t="str">
        <f aca="false" ca="false" dt2D="false" dtr="false" t="normal">CONCATENATE(C321, , D321, E321)</f>
        <v>04120820080030244</v>
      </c>
    </row>
    <row ht="38.25" outlineLevel="0" r="322">
      <c r="A322" s="168" t="s">
        <v>1012</v>
      </c>
      <c r="B322" s="169" t="s">
        <v>55</v>
      </c>
      <c r="C322" s="169" t="s">
        <v>1046</v>
      </c>
      <c r="D322" s="169" t="s">
        <v>1013</v>
      </c>
      <c r="E322" s="169" t="s">
        <v>851</v>
      </c>
      <c r="F322" s="170" t="n">
        <v>93000</v>
      </c>
      <c r="G322" s="170" t="n">
        <v>93000</v>
      </c>
      <c r="H322" s="164" t="str">
        <f aca="false" ca="false" dt2D="false" dtr="false" t="normal">CONCATENATE(C322, , D322, E322)</f>
        <v>04121200000000</v>
      </c>
    </row>
    <row ht="25.5" outlineLevel="0" r="323">
      <c r="A323" s="168" t="s">
        <v>1064</v>
      </c>
      <c r="B323" s="169" t="s">
        <v>55</v>
      </c>
      <c r="C323" s="169" t="s">
        <v>1046</v>
      </c>
      <c r="D323" s="169" t="s">
        <v>1065</v>
      </c>
      <c r="E323" s="169" t="s">
        <v>851</v>
      </c>
      <c r="F323" s="170" t="n">
        <v>93000</v>
      </c>
      <c r="G323" s="170" t="n">
        <v>93000</v>
      </c>
      <c r="H323" s="164" t="str">
        <f aca="false" ca="false" dt2D="false" dtr="false" t="normal">CONCATENATE(C323, , D323, E323)</f>
        <v>04121220000000</v>
      </c>
    </row>
    <row ht="89.25" outlineLevel="0" r="324">
      <c r="A324" s="168" t="s">
        <v>1066</v>
      </c>
      <c r="B324" s="169" t="s">
        <v>55</v>
      </c>
      <c r="C324" s="169" t="s">
        <v>1046</v>
      </c>
      <c r="D324" s="169" t="s">
        <v>1067</v>
      </c>
      <c r="E324" s="169" t="s">
        <v>851</v>
      </c>
      <c r="F324" s="170" t="n">
        <v>93000</v>
      </c>
      <c r="G324" s="170" t="n">
        <v>93000</v>
      </c>
      <c r="H324" s="164" t="str">
        <f aca="false" ca="false" dt2D="false" dtr="false" t="normal">CONCATENATE(C324, , D324, E324)</f>
        <v>04121220080010</v>
      </c>
    </row>
    <row ht="38.25" outlineLevel="0" r="325">
      <c r="A325" s="168" t="s">
        <v>872</v>
      </c>
      <c r="B325" s="169" t="s">
        <v>55</v>
      </c>
      <c r="C325" s="169" t="s">
        <v>1046</v>
      </c>
      <c r="D325" s="169" t="s">
        <v>1067</v>
      </c>
      <c r="E325" s="169" t="s">
        <v>873</v>
      </c>
      <c r="F325" s="170" t="n">
        <v>93000</v>
      </c>
      <c r="G325" s="170" t="n">
        <v>93000</v>
      </c>
      <c r="H325" s="164" t="str">
        <f aca="false" ca="false" dt2D="false" dtr="false" t="normal">CONCATENATE(C325, , D325, E325)</f>
        <v>04121220080010200</v>
      </c>
    </row>
    <row ht="38.25" outlineLevel="0" r="326">
      <c r="A326" s="168" t="s">
        <v>874</v>
      </c>
      <c r="B326" s="169" t="s">
        <v>55</v>
      </c>
      <c r="C326" s="169" t="s">
        <v>1046</v>
      </c>
      <c r="D326" s="169" t="s">
        <v>1067</v>
      </c>
      <c r="E326" s="169" t="s">
        <v>875</v>
      </c>
      <c r="F326" s="170" t="n">
        <v>93000</v>
      </c>
      <c r="G326" s="170" t="n">
        <v>93000</v>
      </c>
      <c r="H326" s="164" t="str">
        <f aca="false" ca="false" dt2D="false" dtr="false" t="normal">CONCATENATE(C326, , D326, E326)</f>
        <v>04121220080010240</v>
      </c>
    </row>
    <row outlineLevel="0" r="327">
      <c r="A327" s="168" t="s">
        <v>876</v>
      </c>
      <c r="B327" s="169" t="s">
        <v>55</v>
      </c>
      <c r="C327" s="169" t="s">
        <v>1046</v>
      </c>
      <c r="D327" s="169" t="s">
        <v>1067</v>
      </c>
      <c r="E327" s="169" t="s">
        <v>877</v>
      </c>
      <c r="F327" s="170" t="n">
        <v>93000</v>
      </c>
      <c r="G327" s="170" t="n">
        <v>93000</v>
      </c>
      <c r="H327" s="164" t="str">
        <f aca="false" ca="false" dt2D="false" dtr="false" t="normal">CONCATENATE(C327, , D327, E327)</f>
        <v>04121220080010244</v>
      </c>
    </row>
    <row ht="25.5" outlineLevel="0" r="328">
      <c r="A328" s="168" t="s">
        <v>1068</v>
      </c>
      <c r="B328" s="169" t="s">
        <v>55</v>
      </c>
      <c r="C328" s="169" t="s">
        <v>1069</v>
      </c>
      <c r="D328" s="169" t="s">
        <v>851</v>
      </c>
      <c r="E328" s="169" t="s">
        <v>851</v>
      </c>
      <c r="F328" s="170" t="n">
        <v>243526757</v>
      </c>
      <c r="G328" s="170" t="n">
        <v>243526757</v>
      </c>
      <c r="H328" s="164" t="str">
        <f aca="false" ca="false" dt2D="false" dtr="false" t="normal">CONCATENATE(C328, , D328, E328)</f>
        <v>0500</v>
      </c>
    </row>
    <row outlineLevel="0" r="329">
      <c r="A329" s="168" t="s">
        <v>1070</v>
      </c>
      <c r="B329" s="169" t="s">
        <v>55</v>
      </c>
      <c r="C329" s="169" t="s">
        <v>1071</v>
      </c>
      <c r="D329" s="169" t="s">
        <v>851</v>
      </c>
      <c r="E329" s="169" t="s">
        <v>851</v>
      </c>
      <c r="F329" s="170" t="n">
        <v>243526757</v>
      </c>
      <c r="G329" s="170" t="n">
        <v>243526757</v>
      </c>
      <c r="H329" s="164" t="str">
        <f aca="false" ca="false" dt2D="false" dtr="false" t="normal">CONCATENATE(C329, , D329, E329)</f>
        <v>0502</v>
      </c>
    </row>
    <row ht="63.75" outlineLevel="0" r="330">
      <c r="A330" s="168" t="s">
        <v>1072</v>
      </c>
      <c r="B330" s="169" t="s">
        <v>55</v>
      </c>
      <c r="C330" s="169" t="s">
        <v>1071</v>
      </c>
      <c r="D330" s="169" t="s">
        <v>1073</v>
      </c>
      <c r="E330" s="169" t="s">
        <v>851</v>
      </c>
      <c r="F330" s="170" t="n">
        <v>243471800</v>
      </c>
      <c r="G330" s="170" t="n">
        <v>243471800</v>
      </c>
      <c r="H330" s="164" t="str">
        <f aca="false" ca="false" dt2D="false" dtr="false" t="normal">CONCATENATE(C330, , D330, E330)</f>
        <v>05020300000000</v>
      </c>
    </row>
    <row ht="51" outlineLevel="0" r="331">
      <c r="A331" s="168" t="s">
        <v>1074</v>
      </c>
      <c r="B331" s="169" t="s">
        <v>55</v>
      </c>
      <c r="C331" s="169" t="s">
        <v>1071</v>
      </c>
      <c r="D331" s="169" t="s">
        <v>1075</v>
      </c>
      <c r="E331" s="169" t="s">
        <v>851</v>
      </c>
      <c r="F331" s="170" t="n">
        <v>243471800</v>
      </c>
      <c r="G331" s="170" t="n">
        <v>243471800</v>
      </c>
      <c r="H331" s="164" t="str">
        <f aca="false" ca="false" dt2D="false" dtr="false" t="normal">CONCATENATE(C331, , D331, E331)</f>
        <v>05020320000000</v>
      </c>
    </row>
    <row ht="140.25" outlineLevel="0" r="332">
      <c r="A332" s="168" t="s">
        <v>1076</v>
      </c>
      <c r="B332" s="169" t="s">
        <v>55</v>
      </c>
      <c r="C332" s="169" t="s">
        <v>1071</v>
      </c>
      <c r="D332" s="169" t="s">
        <v>1077</v>
      </c>
      <c r="E332" s="169" t="s">
        <v>851</v>
      </c>
      <c r="F332" s="170" t="n">
        <v>226371300</v>
      </c>
      <c r="G332" s="170" t="n">
        <v>226371300</v>
      </c>
      <c r="H332" s="164" t="str">
        <f aca="false" ca="false" dt2D="false" dtr="false" t="normal">CONCATENATE(C332, , D332, E332)</f>
        <v>05020320075700</v>
      </c>
    </row>
    <row outlineLevel="0" r="333">
      <c r="A333" s="168" t="s">
        <v>910</v>
      </c>
      <c r="B333" s="169" t="s">
        <v>55</v>
      </c>
      <c r="C333" s="169" t="s">
        <v>1071</v>
      </c>
      <c r="D333" s="169" t="s">
        <v>1077</v>
      </c>
      <c r="E333" s="169" t="s">
        <v>911</v>
      </c>
      <c r="F333" s="170" t="n">
        <v>226371300</v>
      </c>
      <c r="G333" s="170" t="n">
        <v>226371300</v>
      </c>
      <c r="H333" s="164" t="str">
        <f aca="false" ca="false" dt2D="false" dtr="false" t="normal">CONCATENATE(C333, , D333, E333)</f>
        <v>05020320075700800</v>
      </c>
    </row>
    <row ht="63.75" outlineLevel="0" r="334">
      <c r="A334" s="168" t="s">
        <v>1034</v>
      </c>
      <c r="B334" s="169" t="s">
        <v>55</v>
      </c>
      <c r="C334" s="169" t="s">
        <v>1071</v>
      </c>
      <c r="D334" s="169" t="s">
        <v>1077</v>
      </c>
      <c r="E334" s="169" t="s">
        <v>87</v>
      </c>
      <c r="F334" s="170" t="n">
        <v>226371300</v>
      </c>
      <c r="G334" s="170" t="n">
        <v>226371300</v>
      </c>
      <c r="H334" s="164" t="str">
        <f aca="false" ca="false" dt2D="false" dtr="false" t="normal">CONCATENATE(C334, , D334, E334)</f>
        <v>05020320075700810</v>
      </c>
    </row>
    <row ht="76.5" outlineLevel="0" r="335">
      <c r="A335" s="168" t="s">
        <v>1035</v>
      </c>
      <c r="B335" s="169" t="s">
        <v>55</v>
      </c>
      <c r="C335" s="169" t="s">
        <v>1071</v>
      </c>
      <c r="D335" s="169" t="s">
        <v>1077</v>
      </c>
      <c r="E335" s="169" t="s">
        <v>1036</v>
      </c>
      <c r="F335" s="170" t="n">
        <v>226371300</v>
      </c>
      <c r="G335" s="170" t="n">
        <v>226371300</v>
      </c>
      <c r="H335" s="164" t="str">
        <f aca="false" ca="false" dt2D="false" dtr="false" t="normal">CONCATENATE(C335, , D335, E335)</f>
        <v>05020320075700811</v>
      </c>
    </row>
    <row ht="216.75" outlineLevel="0" r="336">
      <c r="A336" s="168" t="s">
        <v>1078</v>
      </c>
      <c r="B336" s="169" t="s">
        <v>55</v>
      </c>
      <c r="C336" s="169" t="s">
        <v>1071</v>
      </c>
      <c r="D336" s="169" t="s">
        <v>1079</v>
      </c>
      <c r="E336" s="169" t="s">
        <v>851</v>
      </c>
      <c r="F336" s="170" t="n">
        <v>17100500</v>
      </c>
      <c r="G336" s="170" t="n">
        <v>17100500</v>
      </c>
      <c r="H336" s="164" t="str">
        <f aca="false" ca="false" dt2D="false" dtr="false" t="normal">CONCATENATE(C336, , D336, E336)</f>
        <v>05020320075770</v>
      </c>
    </row>
    <row outlineLevel="0" r="337">
      <c r="A337" s="168" t="s">
        <v>910</v>
      </c>
      <c r="B337" s="169" t="s">
        <v>55</v>
      </c>
      <c r="C337" s="169" t="s">
        <v>1071</v>
      </c>
      <c r="D337" s="169" t="s">
        <v>1079</v>
      </c>
      <c r="E337" s="169" t="s">
        <v>911</v>
      </c>
      <c r="F337" s="170" t="n">
        <v>17100500</v>
      </c>
      <c r="G337" s="170" t="n">
        <v>17100500</v>
      </c>
      <c r="H337" s="164" t="str">
        <f aca="false" ca="false" dt2D="false" dtr="false" t="normal">CONCATENATE(C337, , D337, E337)</f>
        <v>05020320075770800</v>
      </c>
    </row>
    <row ht="63.75" outlineLevel="0" r="338">
      <c r="A338" s="168" t="s">
        <v>1034</v>
      </c>
      <c r="B338" s="169" t="s">
        <v>55</v>
      </c>
      <c r="C338" s="169" t="s">
        <v>1071</v>
      </c>
      <c r="D338" s="169" t="s">
        <v>1079</v>
      </c>
      <c r="E338" s="169" t="s">
        <v>87</v>
      </c>
      <c r="F338" s="170" t="n">
        <v>17100500</v>
      </c>
      <c r="G338" s="170" t="n">
        <v>17100500</v>
      </c>
      <c r="H338" s="164" t="str">
        <f aca="false" ca="false" dt2D="false" dtr="false" t="normal">CONCATENATE(C338, , D338, E338)</f>
        <v>05020320075770810</v>
      </c>
    </row>
    <row ht="76.5" outlineLevel="0" r="339">
      <c r="A339" s="168" t="s">
        <v>1035</v>
      </c>
      <c r="B339" s="169" t="s">
        <v>55</v>
      </c>
      <c r="C339" s="169" t="s">
        <v>1071</v>
      </c>
      <c r="D339" s="169" t="s">
        <v>1079</v>
      </c>
      <c r="E339" s="169" t="s">
        <v>1036</v>
      </c>
      <c r="F339" s="170" t="n">
        <v>17100500</v>
      </c>
      <c r="G339" s="170" t="n">
        <v>17100500</v>
      </c>
      <c r="H339" s="164" t="str">
        <f aca="false" ca="false" dt2D="false" dtr="false" t="normal">CONCATENATE(C339, , D339, E339)</f>
        <v>05020320075770811</v>
      </c>
    </row>
    <row ht="25.5" outlineLevel="0" r="340">
      <c r="A340" s="168" t="s">
        <v>936</v>
      </c>
      <c r="B340" s="169" t="s">
        <v>55</v>
      </c>
      <c r="C340" s="169" t="s">
        <v>1071</v>
      </c>
      <c r="D340" s="169" t="s">
        <v>937</v>
      </c>
      <c r="E340" s="169" t="s">
        <v>851</v>
      </c>
      <c r="F340" s="170" t="n">
        <v>54957</v>
      </c>
      <c r="G340" s="170" t="n">
        <v>54957</v>
      </c>
      <c r="H340" s="164" t="str">
        <f aca="false" ca="false" dt2D="false" dtr="false" t="normal">CONCATENATE(C340, , D340, E340)</f>
        <v>05029000000000</v>
      </c>
    </row>
    <row ht="38.25" outlineLevel="0" r="341">
      <c r="A341" s="168" t="s">
        <v>938</v>
      </c>
      <c r="B341" s="169" t="s">
        <v>55</v>
      </c>
      <c r="C341" s="169" t="s">
        <v>1071</v>
      </c>
      <c r="D341" s="169" t="s">
        <v>939</v>
      </c>
      <c r="E341" s="169" t="s">
        <v>851</v>
      </c>
      <c r="F341" s="170" t="n">
        <v>54957</v>
      </c>
      <c r="G341" s="170" t="n">
        <v>54957</v>
      </c>
      <c r="H341" s="164" t="str">
        <f aca="false" ca="false" dt2D="false" dtr="false" t="normal">CONCATENATE(C341, , D341, E341)</f>
        <v>05029090000000</v>
      </c>
    </row>
    <row ht="63.75" outlineLevel="0" r="342">
      <c r="A342" s="168" t="s">
        <v>1086</v>
      </c>
      <c r="B342" s="169" t="s">
        <v>55</v>
      </c>
      <c r="C342" s="169" t="s">
        <v>1071</v>
      </c>
      <c r="D342" s="169" t="s">
        <v>1087</v>
      </c>
      <c r="E342" s="169" t="s">
        <v>851</v>
      </c>
      <c r="F342" s="170" t="n">
        <v>54957</v>
      </c>
      <c r="G342" s="170" t="n">
        <v>54957</v>
      </c>
      <c r="H342" s="164" t="str">
        <f aca="false" ca="false" dt2D="false" dtr="false" t="normal">CONCATENATE(C342, , D342, E342)</f>
        <v>050290900Ш0000</v>
      </c>
    </row>
    <row ht="38.25" outlineLevel="0" r="343">
      <c r="A343" s="168" t="s">
        <v>872</v>
      </c>
      <c r="B343" s="169" t="s">
        <v>55</v>
      </c>
      <c r="C343" s="169" t="s">
        <v>1071</v>
      </c>
      <c r="D343" s="169" t="s">
        <v>1087</v>
      </c>
      <c r="E343" s="169" t="s">
        <v>873</v>
      </c>
      <c r="F343" s="170" t="n">
        <v>54957</v>
      </c>
      <c r="G343" s="170" t="n">
        <v>54957</v>
      </c>
      <c r="H343" s="164" t="str">
        <f aca="false" ca="false" dt2D="false" dtr="false" t="normal">CONCATENATE(C343, , D343, E343)</f>
        <v>050290900Ш0000200</v>
      </c>
    </row>
    <row ht="38.25" outlineLevel="0" r="344">
      <c r="A344" s="168" t="s">
        <v>874</v>
      </c>
      <c r="B344" s="169" t="s">
        <v>55</v>
      </c>
      <c r="C344" s="169" t="s">
        <v>1071</v>
      </c>
      <c r="D344" s="169" t="s">
        <v>1087</v>
      </c>
      <c r="E344" s="169" t="s">
        <v>875</v>
      </c>
      <c r="F344" s="170" t="n">
        <v>54957</v>
      </c>
      <c r="G344" s="170" t="n">
        <v>54957</v>
      </c>
      <c r="H344" s="164" t="str">
        <f aca="false" ca="false" dt2D="false" dtr="false" t="normal">CONCATENATE(C344, , D344, E344)</f>
        <v>050290900Ш0000240</v>
      </c>
    </row>
    <row outlineLevel="0" r="345">
      <c r="A345" s="168" t="s">
        <v>876</v>
      </c>
      <c r="B345" s="169" t="s">
        <v>55</v>
      </c>
      <c r="C345" s="169" t="s">
        <v>1071</v>
      </c>
      <c r="D345" s="169" t="s">
        <v>1087</v>
      </c>
      <c r="E345" s="169" t="s">
        <v>877</v>
      </c>
      <c r="F345" s="170" t="n">
        <v>54957</v>
      </c>
      <c r="G345" s="170" t="n">
        <v>54957</v>
      </c>
      <c r="H345" s="164" t="str">
        <f aca="false" ca="false" dt2D="false" dtr="false" t="normal">CONCATENATE(C345, , D345, E345)</f>
        <v>050290900Ш0000244</v>
      </c>
    </row>
    <row outlineLevel="0" r="346">
      <c r="A346" s="168" t="s">
        <v>1096</v>
      </c>
      <c r="B346" s="169" t="s">
        <v>55</v>
      </c>
      <c r="C346" s="169" t="s">
        <v>1097</v>
      </c>
      <c r="D346" s="169" t="s">
        <v>851</v>
      </c>
      <c r="E346" s="169" t="s">
        <v>851</v>
      </c>
      <c r="F346" s="170" t="n">
        <v>786000</v>
      </c>
      <c r="G346" s="170" t="n">
        <v>786000</v>
      </c>
      <c r="H346" s="164" t="str">
        <f aca="false" ca="false" dt2D="false" dtr="false" t="normal">CONCATENATE(C346, , D346, E346)</f>
        <v>0600</v>
      </c>
    </row>
    <row ht="25.5" outlineLevel="0" r="347">
      <c r="A347" s="168" t="s">
        <v>1098</v>
      </c>
      <c r="B347" s="169" t="s">
        <v>55</v>
      </c>
      <c r="C347" s="169" t="s">
        <v>1099</v>
      </c>
      <c r="D347" s="169" t="s">
        <v>851</v>
      </c>
      <c r="E347" s="169" t="s">
        <v>851</v>
      </c>
      <c r="F347" s="170" t="n">
        <v>786000</v>
      </c>
      <c r="G347" s="170" t="n">
        <v>786000</v>
      </c>
      <c r="H347" s="164" t="str">
        <f aca="false" ca="false" dt2D="false" dtr="false" t="normal">CONCATENATE(C347, , D347, E347)</f>
        <v>0603</v>
      </c>
    </row>
    <row ht="25.5" outlineLevel="0" r="348">
      <c r="A348" s="168" t="s">
        <v>1090</v>
      </c>
      <c r="B348" s="169" t="s">
        <v>55</v>
      </c>
      <c r="C348" s="169" t="s">
        <v>1099</v>
      </c>
      <c r="D348" s="169" t="s">
        <v>1091</v>
      </c>
      <c r="E348" s="169" t="s">
        <v>851</v>
      </c>
      <c r="F348" s="170" t="n">
        <v>786000</v>
      </c>
      <c r="G348" s="170" t="n">
        <v>786000</v>
      </c>
      <c r="H348" s="164" t="n"/>
    </row>
    <row ht="25.5" outlineLevel="0" r="349">
      <c r="A349" s="168" t="s">
        <v>1100</v>
      </c>
      <c r="B349" s="169" t="s">
        <v>55</v>
      </c>
      <c r="C349" s="169" t="s">
        <v>1099</v>
      </c>
      <c r="D349" s="169" t="s">
        <v>1101</v>
      </c>
      <c r="E349" s="169" t="s">
        <v>851</v>
      </c>
      <c r="F349" s="170" t="n">
        <v>786000</v>
      </c>
      <c r="G349" s="170" t="n">
        <v>786000</v>
      </c>
      <c r="H349" s="164" t="n"/>
    </row>
    <row ht="102" outlineLevel="0" r="350">
      <c r="A350" s="168" t="s">
        <v>1102</v>
      </c>
      <c r="B350" s="169" t="s">
        <v>55</v>
      </c>
      <c r="C350" s="169" t="s">
        <v>1099</v>
      </c>
      <c r="D350" s="169" t="s">
        <v>1103</v>
      </c>
      <c r="E350" s="169" t="s">
        <v>851</v>
      </c>
      <c r="F350" s="170" t="n">
        <v>786000</v>
      </c>
      <c r="G350" s="170" t="n">
        <v>786000</v>
      </c>
      <c r="H350" s="164" t="str">
        <f aca="false" ca="false" dt2D="false" dtr="false" t="normal">CONCATENATE(C350, , D350, E350)</f>
        <v>06030220075180</v>
      </c>
    </row>
    <row ht="76.5" outlineLevel="0" r="351">
      <c r="A351" s="168" t="s">
        <v>862</v>
      </c>
      <c r="B351" s="169" t="s">
        <v>55</v>
      </c>
      <c r="C351" s="169" t="s">
        <v>1099</v>
      </c>
      <c r="D351" s="169" t="s">
        <v>1103</v>
      </c>
      <c r="E351" s="169" t="s">
        <v>505</v>
      </c>
      <c r="F351" s="170" t="n">
        <v>77700</v>
      </c>
      <c r="G351" s="170" t="n">
        <v>77700</v>
      </c>
      <c r="H351" s="164" t="str">
        <f aca="false" ca="false" dt2D="false" dtr="false" t="normal">CONCATENATE(C351, , D351, E351)</f>
        <v>06030220075180100</v>
      </c>
    </row>
    <row ht="38.25" outlineLevel="0" r="352">
      <c r="A352" s="168" t="s">
        <v>863</v>
      </c>
      <c r="B352" s="169" t="s">
        <v>55</v>
      </c>
      <c r="C352" s="169" t="s">
        <v>1099</v>
      </c>
      <c r="D352" s="169" t="s">
        <v>1103</v>
      </c>
      <c r="E352" s="169" t="s">
        <v>559</v>
      </c>
      <c r="F352" s="170" t="n">
        <v>77700</v>
      </c>
      <c r="G352" s="170" t="n">
        <v>77700</v>
      </c>
      <c r="H352" s="164" t="str">
        <f aca="false" ca="false" dt2D="false" dtr="false" t="normal">CONCATENATE(C352, , D352, E352)</f>
        <v>06030220075180120</v>
      </c>
    </row>
    <row ht="25.5" outlineLevel="0" r="353">
      <c r="A353" s="168" t="s">
        <v>864</v>
      </c>
      <c r="B353" s="169" t="s">
        <v>55</v>
      </c>
      <c r="C353" s="169" t="s">
        <v>1099</v>
      </c>
      <c r="D353" s="169" t="s">
        <v>1103</v>
      </c>
      <c r="E353" s="169" t="s">
        <v>865</v>
      </c>
      <c r="F353" s="170" t="n">
        <v>59689</v>
      </c>
      <c r="G353" s="170" t="n">
        <v>59689</v>
      </c>
      <c r="H353" s="164" t="str">
        <f aca="false" ca="false" dt2D="false" dtr="false" t="normal">CONCATENATE(C353, , D353, E353)</f>
        <v>06030220075180121</v>
      </c>
    </row>
    <row ht="63.75" outlineLevel="0" r="354">
      <c r="A354" s="168" t="s">
        <v>866</v>
      </c>
      <c r="B354" s="169" t="s">
        <v>55</v>
      </c>
      <c r="C354" s="169" t="s">
        <v>1099</v>
      </c>
      <c r="D354" s="169" t="s">
        <v>1103</v>
      </c>
      <c r="E354" s="169" t="s">
        <v>867</v>
      </c>
      <c r="F354" s="170" t="n">
        <v>18011</v>
      </c>
      <c r="G354" s="170" t="n">
        <v>18011</v>
      </c>
      <c r="H354" s="164" t="str">
        <f aca="false" ca="false" dt2D="false" dtr="false" t="normal">CONCATENATE(C354, , D354, E354)</f>
        <v>06030220075180129</v>
      </c>
    </row>
    <row ht="38.25" outlineLevel="0" r="355">
      <c r="A355" s="168" t="s">
        <v>872</v>
      </c>
      <c r="B355" s="169" t="s">
        <v>55</v>
      </c>
      <c r="C355" s="169" t="s">
        <v>1099</v>
      </c>
      <c r="D355" s="169" t="s">
        <v>1103</v>
      </c>
      <c r="E355" s="169" t="s">
        <v>873</v>
      </c>
      <c r="F355" s="170" t="n">
        <v>708300</v>
      </c>
      <c r="G355" s="170" t="n">
        <v>708300</v>
      </c>
      <c r="H355" s="164" t="str">
        <f aca="false" ca="false" dt2D="false" dtr="false" t="normal">CONCATENATE(C355, , D355, E355)</f>
        <v>06030220075180200</v>
      </c>
    </row>
    <row ht="38.25" outlineLevel="0" r="356">
      <c r="A356" s="168" t="s">
        <v>874</v>
      </c>
      <c r="B356" s="169" t="s">
        <v>55</v>
      </c>
      <c r="C356" s="169" t="s">
        <v>1099</v>
      </c>
      <c r="D356" s="169" t="s">
        <v>1103</v>
      </c>
      <c r="E356" s="169" t="s">
        <v>875</v>
      </c>
      <c r="F356" s="170" t="n">
        <v>708300</v>
      </c>
      <c r="G356" s="170" t="n">
        <v>708300</v>
      </c>
      <c r="H356" s="164" t="str">
        <f aca="false" ca="false" dt2D="false" dtr="false" t="normal">CONCATENATE(C356, , D356, E356)</f>
        <v>06030220075180240</v>
      </c>
    </row>
    <row outlineLevel="0" r="357">
      <c r="A357" s="168" t="s">
        <v>876</v>
      </c>
      <c r="B357" s="169" t="s">
        <v>55</v>
      </c>
      <c r="C357" s="169" t="s">
        <v>1099</v>
      </c>
      <c r="D357" s="169" t="s">
        <v>1103</v>
      </c>
      <c r="E357" s="169" t="s">
        <v>877</v>
      </c>
      <c r="F357" s="170" t="n">
        <v>708300</v>
      </c>
      <c r="G357" s="170" t="n">
        <v>708300</v>
      </c>
      <c r="H357" s="164" t="str">
        <f aca="false" ca="false" dt2D="false" dtr="false" t="normal">CONCATENATE(C357, , D357, E357)</f>
        <v>06030220075180244</v>
      </c>
    </row>
    <row outlineLevel="0" r="358">
      <c r="A358" s="168" t="s">
        <v>1110</v>
      </c>
      <c r="B358" s="169" t="s">
        <v>55</v>
      </c>
      <c r="C358" s="169" t="s">
        <v>1111</v>
      </c>
      <c r="D358" s="169" t="s">
        <v>851</v>
      </c>
      <c r="E358" s="169" t="s">
        <v>851</v>
      </c>
      <c r="F358" s="170" t="n">
        <v>150000</v>
      </c>
      <c r="G358" s="170" t="n">
        <v>150000</v>
      </c>
      <c r="H358" s="164" t="str">
        <f aca="false" ca="false" dt2D="false" dtr="false" t="normal">CONCATENATE(C358, , D358, E358)</f>
        <v>0800</v>
      </c>
    </row>
    <row outlineLevel="0" r="359">
      <c r="A359" s="168" t="s">
        <v>1112</v>
      </c>
      <c r="B359" s="169" t="s">
        <v>55</v>
      </c>
      <c r="C359" s="169" t="s">
        <v>1113</v>
      </c>
      <c r="D359" s="169" t="s">
        <v>851</v>
      </c>
      <c r="E359" s="169" t="s">
        <v>851</v>
      </c>
      <c r="F359" s="170" t="n">
        <v>150000</v>
      </c>
      <c r="G359" s="170" t="n">
        <v>150000</v>
      </c>
      <c r="H359" s="164" t="str">
        <f aca="false" ca="false" dt2D="false" dtr="false" t="normal">CONCATENATE(C359, , D359, E359)</f>
        <v>0801</v>
      </c>
    </row>
    <row ht="51" outlineLevel="0" r="360">
      <c r="A360" s="168" t="s">
        <v>1114</v>
      </c>
      <c r="B360" s="169" t="s">
        <v>55</v>
      </c>
      <c r="C360" s="169" t="s">
        <v>1113</v>
      </c>
      <c r="D360" s="169" t="s">
        <v>1115</v>
      </c>
      <c r="E360" s="169" t="s">
        <v>851</v>
      </c>
      <c r="F360" s="170" t="n">
        <v>150000</v>
      </c>
      <c r="G360" s="170" t="n">
        <v>150000</v>
      </c>
      <c r="H360" s="164" t="str">
        <f aca="false" ca="false" dt2D="false" dtr="false" t="normal">CONCATENATE(C360, , D360, E360)</f>
        <v>08011300000000</v>
      </c>
    </row>
    <row ht="38.25" outlineLevel="0" r="361">
      <c r="A361" s="168" t="s">
        <v>1116</v>
      </c>
      <c r="B361" s="169" t="s">
        <v>55</v>
      </c>
      <c r="C361" s="169" t="s">
        <v>1113</v>
      </c>
      <c r="D361" s="169" t="s">
        <v>1117</v>
      </c>
      <c r="E361" s="169" t="s">
        <v>851</v>
      </c>
      <c r="F361" s="170" t="n">
        <v>150000</v>
      </c>
      <c r="G361" s="170" t="n">
        <v>150000</v>
      </c>
      <c r="H361" s="164" t="str">
        <f aca="false" ca="false" dt2D="false" dtr="false" t="normal">CONCATENATE(C361, , D361, E361)</f>
        <v>08011310000000</v>
      </c>
    </row>
    <row ht="127.5" outlineLevel="0" r="362">
      <c r="A362" s="168" t="s">
        <v>1118</v>
      </c>
      <c r="B362" s="169" t="s">
        <v>55</v>
      </c>
      <c r="C362" s="169" t="s">
        <v>1113</v>
      </c>
      <c r="D362" s="169" t="s">
        <v>1119</v>
      </c>
      <c r="E362" s="169" t="s">
        <v>851</v>
      </c>
      <c r="F362" s="170" t="n">
        <v>150000</v>
      </c>
      <c r="G362" s="170" t="n">
        <v>150000</v>
      </c>
      <c r="H362" s="164" t="str">
        <f aca="false" ca="false" dt2D="false" dtr="false" t="normal">CONCATENATE(C362, , D362, E362)</f>
        <v>08011310080010</v>
      </c>
    </row>
    <row ht="38.25" outlineLevel="0" r="363">
      <c r="A363" s="168" t="s">
        <v>1120</v>
      </c>
      <c r="B363" s="169" t="s">
        <v>55</v>
      </c>
      <c r="C363" s="169" t="s">
        <v>1113</v>
      </c>
      <c r="D363" s="169" t="s">
        <v>1119</v>
      </c>
      <c r="E363" s="169" t="s">
        <v>1121</v>
      </c>
      <c r="F363" s="170" t="n">
        <v>150000</v>
      </c>
      <c r="G363" s="170" t="n">
        <v>150000</v>
      </c>
      <c r="H363" s="164" t="str">
        <f aca="false" ca="false" dt2D="false" dtr="false" t="normal">CONCATENATE(C363, , D363, E363)</f>
        <v>08011310080010600</v>
      </c>
    </row>
    <row ht="63.75" outlineLevel="0" r="364">
      <c r="A364" s="168" t="s">
        <v>1122</v>
      </c>
      <c r="B364" s="169" t="s">
        <v>55</v>
      </c>
      <c r="C364" s="169" t="s">
        <v>1113</v>
      </c>
      <c r="D364" s="169" t="s">
        <v>1119</v>
      </c>
      <c r="E364" s="169" t="s">
        <v>1123</v>
      </c>
      <c r="F364" s="170" t="n">
        <v>150000</v>
      </c>
      <c r="G364" s="170" t="n">
        <v>150000</v>
      </c>
      <c r="H364" s="164" t="str">
        <f aca="false" ca="false" dt2D="false" dtr="false" t="normal">CONCATENATE(C364, , D364, E364)</f>
        <v>08011310080010630</v>
      </c>
    </row>
    <row ht="38.25" outlineLevel="0" r="365">
      <c r="A365" s="168" t="s">
        <v>1124</v>
      </c>
      <c r="B365" s="169" t="s">
        <v>55</v>
      </c>
      <c r="C365" s="169" t="s">
        <v>1113</v>
      </c>
      <c r="D365" s="169" t="s">
        <v>1119</v>
      </c>
      <c r="E365" s="169" t="s">
        <v>1125</v>
      </c>
      <c r="F365" s="170" t="n">
        <v>150000</v>
      </c>
      <c r="G365" s="170" t="n">
        <v>150000</v>
      </c>
      <c r="H365" s="164" t="str">
        <f aca="false" ca="false" dt2D="false" dtr="false" t="normal">CONCATENATE(C365, , D365, E365)</f>
        <v>08011310080010633</v>
      </c>
    </row>
    <row outlineLevel="0" r="366">
      <c r="A366" s="168" t="s">
        <v>1126</v>
      </c>
      <c r="B366" s="169" t="s">
        <v>55</v>
      </c>
      <c r="C366" s="169" t="s">
        <v>1127</v>
      </c>
      <c r="D366" s="169" t="s">
        <v>851</v>
      </c>
      <c r="E366" s="169" t="s">
        <v>851</v>
      </c>
      <c r="F366" s="170" t="n">
        <v>911400</v>
      </c>
      <c r="G366" s="170" t="n">
        <v>911400</v>
      </c>
      <c r="H366" s="164" t="str">
        <f aca="false" ca="false" dt2D="false" dtr="false" t="normal">CONCATENATE(C366, , D366, E366)</f>
        <v>1000</v>
      </c>
    </row>
    <row ht="25.5" outlineLevel="0" r="367">
      <c r="A367" s="168" t="s">
        <v>1155</v>
      </c>
      <c r="B367" s="169" t="s">
        <v>55</v>
      </c>
      <c r="C367" s="169" t="s">
        <v>1156</v>
      </c>
      <c r="D367" s="169" t="s">
        <v>851</v>
      </c>
      <c r="E367" s="169" t="s">
        <v>851</v>
      </c>
      <c r="F367" s="170" t="n">
        <v>911400</v>
      </c>
      <c r="G367" s="170" t="n">
        <v>911400</v>
      </c>
      <c r="H367" s="164" t="str">
        <f aca="false" ca="false" dt2D="false" dtr="false" t="normal">CONCATENATE(C367, , D367, E367)</f>
        <v>1006</v>
      </c>
    </row>
    <row ht="38.25" outlineLevel="0" r="368">
      <c r="A368" s="168" t="s">
        <v>856</v>
      </c>
      <c r="B368" s="169" t="s">
        <v>55</v>
      </c>
      <c r="C368" s="169" t="s">
        <v>1156</v>
      </c>
      <c r="D368" s="169" t="s">
        <v>857</v>
      </c>
      <c r="E368" s="169" t="s">
        <v>851</v>
      </c>
      <c r="F368" s="170" t="n">
        <v>911400</v>
      </c>
      <c r="G368" s="170" t="n">
        <v>911400</v>
      </c>
      <c r="H368" s="164" t="str">
        <f aca="false" ca="false" dt2D="false" dtr="false" t="normal">CONCATENATE(C368, , D368, E368)</f>
        <v>10068000000000</v>
      </c>
    </row>
    <row ht="51" outlineLevel="0" r="369">
      <c r="A369" s="168" t="s">
        <v>858</v>
      </c>
      <c r="B369" s="169" t="s">
        <v>55</v>
      </c>
      <c r="C369" s="169" t="s">
        <v>1156</v>
      </c>
      <c r="D369" s="169" t="s">
        <v>859</v>
      </c>
      <c r="E369" s="169" t="s">
        <v>851</v>
      </c>
      <c r="F369" s="170" t="n">
        <v>911400</v>
      </c>
      <c r="G369" s="170" t="n">
        <v>911400</v>
      </c>
      <c r="H369" s="164" t="str">
        <f aca="false" ca="false" dt2D="false" dtr="false" t="normal">CONCATENATE(C369, , D369, E369)</f>
        <v>10068020000000</v>
      </c>
    </row>
    <row ht="89.25" outlineLevel="0" r="370">
      <c r="A370" s="168" t="s">
        <v>1157</v>
      </c>
      <c r="B370" s="169" t="s">
        <v>55</v>
      </c>
      <c r="C370" s="169" t="s">
        <v>1156</v>
      </c>
      <c r="D370" s="169" t="s">
        <v>1158</v>
      </c>
      <c r="E370" s="169" t="s">
        <v>851</v>
      </c>
      <c r="F370" s="170" t="n">
        <v>911400</v>
      </c>
      <c r="G370" s="170" t="n">
        <v>911400</v>
      </c>
      <c r="H370" s="164" t="str">
        <f aca="false" ca="false" dt2D="false" dtr="false" t="normal">CONCATENATE(C370, , D370, E370)</f>
        <v>10068020002890</v>
      </c>
    </row>
    <row ht="76.5" outlineLevel="0" r="371">
      <c r="A371" s="168" t="s">
        <v>862</v>
      </c>
      <c r="B371" s="169" t="s">
        <v>55</v>
      </c>
      <c r="C371" s="169" t="s">
        <v>1156</v>
      </c>
      <c r="D371" s="169" t="s">
        <v>1158</v>
      </c>
      <c r="E371" s="169" t="s">
        <v>505</v>
      </c>
      <c r="F371" s="170" t="n">
        <v>802400</v>
      </c>
      <c r="G371" s="170" t="n">
        <v>901400</v>
      </c>
      <c r="H371" s="164" t="str">
        <f aca="false" ca="false" dt2D="false" dtr="false" t="normal">CONCATENATE(C371, , D371, E371)</f>
        <v>10068020002890100</v>
      </c>
    </row>
    <row ht="38.25" outlineLevel="0" r="372">
      <c r="A372" s="168" t="s">
        <v>863</v>
      </c>
      <c r="B372" s="169" t="s">
        <v>55</v>
      </c>
      <c r="C372" s="169" t="s">
        <v>1156</v>
      </c>
      <c r="D372" s="169" t="s">
        <v>1158</v>
      </c>
      <c r="E372" s="169" t="s">
        <v>559</v>
      </c>
      <c r="F372" s="170" t="n">
        <v>802400</v>
      </c>
      <c r="G372" s="170" t="n">
        <v>901400</v>
      </c>
      <c r="H372" s="164" t="str">
        <f aca="false" ca="false" dt2D="false" dtr="false" t="normal">CONCATENATE(C372, , D372, E372)</f>
        <v>10068020002890120</v>
      </c>
    </row>
    <row ht="25.5" outlineLevel="0" r="373">
      <c r="A373" s="168" t="s">
        <v>864</v>
      </c>
      <c r="B373" s="169" t="s">
        <v>55</v>
      </c>
      <c r="C373" s="169" t="s">
        <v>1156</v>
      </c>
      <c r="D373" s="169" t="s">
        <v>1158</v>
      </c>
      <c r="E373" s="169" t="s">
        <v>865</v>
      </c>
      <c r="F373" s="170" t="n">
        <v>596893</v>
      </c>
      <c r="G373" s="170" t="n">
        <v>596893</v>
      </c>
      <c r="H373" s="164" t="str">
        <f aca="false" ca="false" dt2D="false" dtr="false" t="normal">CONCATENATE(C373, , D373, E373)</f>
        <v>10068020002890121</v>
      </c>
    </row>
    <row ht="51" outlineLevel="0" r="374">
      <c r="A374" s="168" t="s">
        <v>870</v>
      </c>
      <c r="B374" s="169" t="s">
        <v>55</v>
      </c>
      <c r="C374" s="169" t="s">
        <v>1156</v>
      </c>
      <c r="D374" s="169" t="s">
        <v>1158</v>
      </c>
      <c r="E374" s="169" t="s">
        <v>871</v>
      </c>
      <c r="F374" s="170" t="n">
        <v>25200</v>
      </c>
      <c r="G374" s="170" t="n">
        <v>124200</v>
      </c>
      <c r="H374" s="164" t="str">
        <f aca="false" ca="false" dt2D="false" dtr="false" t="normal">CONCATENATE(C374, , D374, E374)</f>
        <v>10068020002890122</v>
      </c>
    </row>
    <row ht="63.75" outlineLevel="0" r="375">
      <c r="A375" s="168" t="s">
        <v>866</v>
      </c>
      <c r="B375" s="169" t="s">
        <v>55</v>
      </c>
      <c r="C375" s="169" t="s">
        <v>1156</v>
      </c>
      <c r="D375" s="169" t="s">
        <v>1158</v>
      </c>
      <c r="E375" s="169" t="s">
        <v>867</v>
      </c>
      <c r="F375" s="170" t="n">
        <v>180307</v>
      </c>
      <c r="G375" s="170" t="n">
        <v>180307</v>
      </c>
      <c r="H375" s="164" t="str">
        <f aca="false" ca="false" dt2D="false" dtr="false" t="normal">CONCATENATE(C375, , D375, E375)</f>
        <v>10068020002890129</v>
      </c>
    </row>
    <row ht="38.25" outlineLevel="0" r="376">
      <c r="A376" s="168" t="s">
        <v>872</v>
      </c>
      <c r="B376" s="169" t="s">
        <v>55</v>
      </c>
      <c r="C376" s="169" t="s">
        <v>1156</v>
      </c>
      <c r="D376" s="169" t="s">
        <v>1158</v>
      </c>
      <c r="E376" s="169" t="s">
        <v>873</v>
      </c>
      <c r="F376" s="170" t="n">
        <v>109000</v>
      </c>
      <c r="G376" s="170" t="n">
        <v>10000</v>
      </c>
      <c r="H376" s="164" t="str">
        <f aca="false" ca="false" dt2D="false" dtr="false" t="normal">CONCATENATE(C376, , D376, E376)</f>
        <v>10068020002890200</v>
      </c>
    </row>
    <row ht="38.25" outlineLevel="0" r="377">
      <c r="A377" s="168" t="s">
        <v>874</v>
      </c>
      <c r="B377" s="169" t="s">
        <v>55</v>
      </c>
      <c r="C377" s="169" t="s">
        <v>1156</v>
      </c>
      <c r="D377" s="169" t="s">
        <v>1158</v>
      </c>
      <c r="E377" s="169" t="s">
        <v>875</v>
      </c>
      <c r="F377" s="170" t="n">
        <v>109000</v>
      </c>
      <c r="G377" s="170" t="n">
        <v>10000</v>
      </c>
      <c r="H377" s="164" t="str">
        <f aca="false" ca="false" dt2D="false" dtr="false" t="normal">CONCATENATE(C377, , D377, E377)</f>
        <v>10068020002890240</v>
      </c>
    </row>
    <row outlineLevel="0" r="378">
      <c r="A378" s="168" t="s">
        <v>876</v>
      </c>
      <c r="B378" s="169" t="s">
        <v>55</v>
      </c>
      <c r="C378" s="169" t="s">
        <v>1156</v>
      </c>
      <c r="D378" s="169" t="s">
        <v>1158</v>
      </c>
      <c r="E378" s="169" t="s">
        <v>877</v>
      </c>
      <c r="F378" s="170" t="n">
        <v>109000</v>
      </c>
      <c r="G378" s="170" t="n">
        <v>10000</v>
      </c>
      <c r="H378" s="164" t="str">
        <f aca="false" ca="false" dt2D="false" dtr="false" t="normal">CONCATENATE(C378, , D378, E378)</f>
        <v>10068020002890244</v>
      </c>
    </row>
    <row ht="25.5" outlineLevel="0" r="379">
      <c r="A379" s="168" t="s">
        <v>86</v>
      </c>
      <c r="B379" s="169" t="s">
        <v>87</v>
      </c>
      <c r="C379" s="169" t="s">
        <v>851</v>
      </c>
      <c r="D379" s="169" t="s">
        <v>851</v>
      </c>
      <c r="E379" s="169" t="s">
        <v>851</v>
      </c>
      <c r="F379" s="170" t="n">
        <v>8316621</v>
      </c>
      <c r="G379" s="170" t="n">
        <v>8316621</v>
      </c>
      <c r="H379" s="164" t="str">
        <f aca="false" ca="false" dt2D="false" dtr="false" t="normal">CONCATENATE(C379, , D379, E379)</f>
        <v/>
      </c>
    </row>
    <row outlineLevel="0" r="380">
      <c r="A380" s="168" t="s">
        <v>852</v>
      </c>
      <c r="B380" s="169" t="s">
        <v>87</v>
      </c>
      <c r="C380" s="169" t="s">
        <v>853</v>
      </c>
      <c r="D380" s="169" t="s">
        <v>851</v>
      </c>
      <c r="E380" s="169" t="s">
        <v>851</v>
      </c>
      <c r="F380" s="170" t="n">
        <v>8316621</v>
      </c>
      <c r="G380" s="170" t="n">
        <v>8316621</v>
      </c>
      <c r="H380" s="164" t="str">
        <f aca="false" ca="false" dt2D="false" dtr="false" t="normal">CONCATENATE(C380, , D380, E380)</f>
        <v>0100</v>
      </c>
    </row>
    <row outlineLevel="0" r="381">
      <c r="A381" s="168" t="s">
        <v>950</v>
      </c>
      <c r="B381" s="169" t="s">
        <v>87</v>
      </c>
      <c r="C381" s="169" t="s">
        <v>951</v>
      </c>
      <c r="D381" s="169" t="s">
        <v>851</v>
      </c>
      <c r="E381" s="169" t="s">
        <v>851</v>
      </c>
      <c r="F381" s="170" t="n">
        <v>8316621</v>
      </c>
      <c r="G381" s="170" t="n">
        <v>8316621</v>
      </c>
      <c r="H381" s="164" t="str">
        <f aca="false" ca="false" dt2D="false" dtr="false" t="normal">CONCATENATE(C381, , D381, E381)</f>
        <v>0113</v>
      </c>
    </row>
    <row ht="25.5" outlineLevel="0" r="382">
      <c r="A382" s="168" t="s">
        <v>936</v>
      </c>
      <c r="B382" s="169" t="s">
        <v>87</v>
      </c>
      <c r="C382" s="169" t="s">
        <v>951</v>
      </c>
      <c r="D382" s="169" t="s">
        <v>937</v>
      </c>
      <c r="E382" s="169" t="s">
        <v>851</v>
      </c>
      <c r="F382" s="170" t="n">
        <v>8316621</v>
      </c>
      <c r="G382" s="170" t="n">
        <v>8316621</v>
      </c>
      <c r="H382" s="164" t="str">
        <f aca="false" ca="false" dt2D="false" dtr="false" t="normal">CONCATENATE(C382, , D382, E382)</f>
        <v>01139000000000</v>
      </c>
    </row>
    <row ht="38.25" outlineLevel="0" r="383">
      <c r="A383" s="168" t="s">
        <v>1159</v>
      </c>
      <c r="B383" s="169" t="s">
        <v>87</v>
      </c>
      <c r="C383" s="169" t="s">
        <v>951</v>
      </c>
      <c r="D383" s="169" t="s">
        <v>1160</v>
      </c>
      <c r="E383" s="169" t="s">
        <v>851</v>
      </c>
      <c r="F383" s="170" t="n">
        <v>8316621</v>
      </c>
      <c r="G383" s="170" t="n">
        <v>8316621</v>
      </c>
      <c r="H383" s="164" t="str">
        <f aca="false" ca="false" dt2D="false" dtr="false" t="normal">CONCATENATE(C383, , D383, E383)</f>
        <v>01139070000000</v>
      </c>
    </row>
    <row ht="38.25" outlineLevel="0" r="384">
      <c r="A384" s="168" t="s">
        <v>1159</v>
      </c>
      <c r="B384" s="169" t="s">
        <v>87</v>
      </c>
      <c r="C384" s="169" t="s">
        <v>951</v>
      </c>
      <c r="D384" s="169" t="s">
        <v>1163</v>
      </c>
      <c r="E384" s="169" t="s">
        <v>851</v>
      </c>
      <c r="F384" s="170" t="n">
        <v>8086621</v>
      </c>
      <c r="G384" s="170" t="n">
        <v>8086621</v>
      </c>
      <c r="H384" s="164" t="str">
        <f aca="false" ca="false" dt2D="false" dtr="false" t="normal">CONCATENATE(C384, , D384, E384)</f>
        <v>01139070040000</v>
      </c>
    </row>
    <row ht="76.5" outlineLevel="0" r="385">
      <c r="A385" s="168" t="s">
        <v>862</v>
      </c>
      <c r="B385" s="169" t="s">
        <v>87</v>
      </c>
      <c r="C385" s="169" t="s">
        <v>951</v>
      </c>
      <c r="D385" s="169" t="s">
        <v>1163</v>
      </c>
      <c r="E385" s="169" t="s">
        <v>505</v>
      </c>
      <c r="F385" s="170" t="n">
        <v>7676847</v>
      </c>
      <c r="G385" s="170" t="n">
        <v>7676847</v>
      </c>
      <c r="H385" s="164" t="str">
        <f aca="false" ca="false" dt2D="false" dtr="false" t="normal">CONCATENATE(C385, , D385, E385)</f>
        <v>01139070040000100</v>
      </c>
    </row>
    <row ht="38.25" outlineLevel="0" r="386">
      <c r="A386" s="168" t="s">
        <v>863</v>
      </c>
      <c r="B386" s="169" t="s">
        <v>87</v>
      </c>
      <c r="C386" s="169" t="s">
        <v>951</v>
      </c>
      <c r="D386" s="169" t="s">
        <v>1163</v>
      </c>
      <c r="E386" s="169" t="s">
        <v>559</v>
      </c>
      <c r="F386" s="170" t="n">
        <v>7676847</v>
      </c>
      <c r="G386" s="170" t="n">
        <v>7676847</v>
      </c>
      <c r="H386" s="164" t="str">
        <f aca="false" ca="false" dt2D="false" dtr="false" t="normal">CONCATENATE(C386, , D386, E386)</f>
        <v>01139070040000120</v>
      </c>
    </row>
    <row ht="25.5" outlineLevel="0" r="387">
      <c r="A387" s="168" t="s">
        <v>864</v>
      </c>
      <c r="B387" s="169" t="s">
        <v>87</v>
      </c>
      <c r="C387" s="169" t="s">
        <v>951</v>
      </c>
      <c r="D387" s="169" t="s">
        <v>1163</v>
      </c>
      <c r="E387" s="169" t="s">
        <v>865</v>
      </c>
      <c r="F387" s="170" t="n">
        <v>5880835</v>
      </c>
      <c r="G387" s="170" t="n">
        <v>5880835</v>
      </c>
      <c r="H387" s="164" t="str">
        <f aca="false" ca="false" dt2D="false" dtr="false" t="normal">CONCATENATE(C387, , D387, E387)</f>
        <v>01139070040000121</v>
      </c>
    </row>
    <row ht="51" outlineLevel="0" r="388">
      <c r="A388" s="168" t="s">
        <v>870</v>
      </c>
      <c r="B388" s="169" t="s">
        <v>87</v>
      </c>
      <c r="C388" s="169" t="s">
        <v>951</v>
      </c>
      <c r="D388" s="169" t="s">
        <v>1163</v>
      </c>
      <c r="E388" s="169" t="s">
        <v>871</v>
      </c>
      <c r="F388" s="170" t="n">
        <v>20000</v>
      </c>
      <c r="G388" s="170" t="n">
        <v>20000</v>
      </c>
      <c r="H388" s="164" t="str">
        <f aca="false" ca="false" dt2D="false" dtr="false" t="normal">CONCATENATE(C388, , D388, E388)</f>
        <v>01139070040000122</v>
      </c>
    </row>
    <row ht="63.75" outlineLevel="0" r="389">
      <c r="A389" s="168" t="s">
        <v>866</v>
      </c>
      <c r="B389" s="169" t="s">
        <v>87</v>
      </c>
      <c r="C389" s="169" t="s">
        <v>951</v>
      </c>
      <c r="D389" s="169" t="s">
        <v>1163</v>
      </c>
      <c r="E389" s="169" t="s">
        <v>867</v>
      </c>
      <c r="F389" s="170" t="n">
        <v>1776012</v>
      </c>
      <c r="G389" s="170" t="n">
        <v>1776012</v>
      </c>
      <c r="H389" s="164" t="str">
        <f aca="false" ca="false" dt2D="false" dtr="false" t="normal">CONCATENATE(C389, , D389, E389)</f>
        <v>01139070040000129</v>
      </c>
    </row>
    <row ht="38.25" outlineLevel="0" r="390">
      <c r="A390" s="168" t="s">
        <v>872</v>
      </c>
      <c r="B390" s="169" t="s">
        <v>87</v>
      </c>
      <c r="C390" s="169" t="s">
        <v>951</v>
      </c>
      <c r="D390" s="169" t="s">
        <v>1163</v>
      </c>
      <c r="E390" s="169" t="s">
        <v>873</v>
      </c>
      <c r="F390" s="170" t="n">
        <v>409774</v>
      </c>
      <c r="G390" s="170" t="n">
        <v>409774</v>
      </c>
      <c r="H390" s="164" t="str">
        <f aca="false" ca="false" dt2D="false" dtr="false" t="normal">CONCATENATE(C390, , D390, E390)</f>
        <v>01139070040000200</v>
      </c>
    </row>
    <row ht="38.25" outlineLevel="0" r="391">
      <c r="A391" s="168" t="s">
        <v>874</v>
      </c>
      <c r="B391" s="169" t="s">
        <v>87</v>
      </c>
      <c r="C391" s="169" t="s">
        <v>951</v>
      </c>
      <c r="D391" s="169" t="s">
        <v>1163</v>
      </c>
      <c r="E391" s="169" t="s">
        <v>875</v>
      </c>
      <c r="F391" s="170" t="n">
        <v>409774</v>
      </c>
      <c r="G391" s="170" t="n">
        <v>409774</v>
      </c>
      <c r="H391" s="164" t="str">
        <f aca="false" ca="false" dt2D="false" dtr="false" t="normal">CONCATENATE(C391, , D391, E391)</f>
        <v>01139070040000240</v>
      </c>
    </row>
    <row outlineLevel="0" r="392">
      <c r="A392" s="168" t="s">
        <v>876</v>
      </c>
      <c r="B392" s="169" t="s">
        <v>87</v>
      </c>
      <c r="C392" s="169" t="s">
        <v>951</v>
      </c>
      <c r="D392" s="169" t="s">
        <v>1163</v>
      </c>
      <c r="E392" s="169" t="s">
        <v>877</v>
      </c>
      <c r="F392" s="170" t="n">
        <v>409774</v>
      </c>
      <c r="G392" s="170" t="n">
        <v>409774</v>
      </c>
      <c r="H392" s="164" t="str">
        <f aca="false" ca="false" dt2D="false" dtr="false" t="normal">CONCATENATE(C392, , D392, E392)</f>
        <v>01139070040000244</v>
      </c>
    </row>
    <row ht="63.75" outlineLevel="0" r="393">
      <c r="A393" s="168" t="s">
        <v>1164</v>
      </c>
      <c r="B393" s="169" t="s">
        <v>87</v>
      </c>
      <c r="C393" s="169" t="s">
        <v>951</v>
      </c>
      <c r="D393" s="169" t="s">
        <v>1165</v>
      </c>
      <c r="E393" s="169" t="s">
        <v>851</v>
      </c>
      <c r="F393" s="170" t="n">
        <v>230000</v>
      </c>
      <c r="G393" s="170" t="n">
        <v>230000</v>
      </c>
      <c r="H393" s="164" t="str">
        <f aca="false" ca="false" dt2D="false" dtr="false" t="normal">CONCATENATE(C393, , D393, E393)</f>
        <v>01139070047000</v>
      </c>
    </row>
    <row ht="76.5" outlineLevel="0" r="394">
      <c r="A394" s="168" t="s">
        <v>862</v>
      </c>
      <c r="B394" s="169" t="s">
        <v>87</v>
      </c>
      <c r="C394" s="169" t="s">
        <v>951</v>
      </c>
      <c r="D394" s="169" t="s">
        <v>1165</v>
      </c>
      <c r="E394" s="169" t="s">
        <v>505</v>
      </c>
      <c r="F394" s="170" t="n">
        <v>230000</v>
      </c>
      <c r="G394" s="170" t="n">
        <v>230000</v>
      </c>
      <c r="H394" s="164" t="str">
        <f aca="false" ca="false" dt2D="false" dtr="false" t="normal">CONCATENATE(C394, , D394, E394)</f>
        <v>01139070047000100</v>
      </c>
    </row>
    <row ht="38.25" outlineLevel="0" r="395">
      <c r="A395" s="168" t="s">
        <v>863</v>
      </c>
      <c r="B395" s="169" t="s">
        <v>87</v>
      </c>
      <c r="C395" s="169" t="s">
        <v>951</v>
      </c>
      <c r="D395" s="169" t="s">
        <v>1165</v>
      </c>
      <c r="E395" s="169" t="s">
        <v>559</v>
      </c>
      <c r="F395" s="170" t="n">
        <v>230000</v>
      </c>
      <c r="G395" s="170" t="n">
        <v>230000</v>
      </c>
      <c r="H395" s="164" t="str">
        <f aca="false" ca="false" dt2D="false" dtr="false" t="normal">CONCATENATE(C395, , D395, E395)</f>
        <v>01139070047000120</v>
      </c>
    </row>
    <row ht="51" outlineLevel="0" r="396">
      <c r="A396" s="168" t="s">
        <v>870</v>
      </c>
      <c r="B396" s="169" t="s">
        <v>87</v>
      </c>
      <c r="C396" s="169" t="s">
        <v>951</v>
      </c>
      <c r="D396" s="169" t="s">
        <v>1165</v>
      </c>
      <c r="E396" s="169" t="s">
        <v>871</v>
      </c>
      <c r="F396" s="170" t="n">
        <v>230000</v>
      </c>
      <c r="G396" s="170" t="n">
        <v>230000</v>
      </c>
      <c r="H396" s="164" t="str">
        <f aca="false" ca="false" dt2D="false" dtr="false" t="normal">CONCATENATE(C396, , D396, E396)</f>
        <v>01139070047000122</v>
      </c>
    </row>
    <row ht="25.5" outlineLevel="0" r="397">
      <c r="A397" s="168" t="s">
        <v>88</v>
      </c>
      <c r="B397" s="169" t="s">
        <v>93</v>
      </c>
      <c r="C397" s="169" t="s">
        <v>851</v>
      </c>
      <c r="D397" s="169" t="s">
        <v>851</v>
      </c>
      <c r="E397" s="169" t="s">
        <v>851</v>
      </c>
      <c r="F397" s="170" t="n">
        <v>5499200</v>
      </c>
      <c r="G397" s="170" t="n">
        <v>5499200</v>
      </c>
      <c r="H397" s="164" t="str">
        <f aca="false" ca="false" dt2D="false" dtr="false" t="normal">CONCATENATE(C397, , D397, E397)</f>
        <v/>
      </c>
    </row>
    <row ht="25.5" outlineLevel="0" r="398">
      <c r="A398" s="168" t="s">
        <v>1068</v>
      </c>
      <c r="B398" s="169" t="s">
        <v>93</v>
      </c>
      <c r="C398" s="169" t="s">
        <v>1069</v>
      </c>
      <c r="D398" s="169" t="s">
        <v>851</v>
      </c>
      <c r="E398" s="169" t="s">
        <v>851</v>
      </c>
      <c r="F398" s="170" t="n">
        <v>5499200</v>
      </c>
      <c r="G398" s="170" t="n">
        <v>5499200</v>
      </c>
      <c r="H398" s="164" t="str">
        <f aca="false" ca="false" dt2D="false" dtr="false" t="normal">CONCATENATE(C398, , D398, E398)</f>
        <v>0500</v>
      </c>
    </row>
    <row ht="25.5" outlineLevel="0" r="399">
      <c r="A399" s="168" t="s">
        <v>1194</v>
      </c>
      <c r="B399" s="169" t="s">
        <v>93</v>
      </c>
      <c r="C399" s="169" t="s">
        <v>1195</v>
      </c>
      <c r="D399" s="169" t="s">
        <v>851</v>
      </c>
      <c r="E399" s="169" t="s">
        <v>851</v>
      </c>
      <c r="F399" s="170" t="n">
        <v>5499200</v>
      </c>
      <c r="G399" s="170" t="n">
        <v>5499200</v>
      </c>
      <c r="H399" s="164" t="str">
        <f aca="false" ca="false" dt2D="false" dtr="false" t="normal">CONCATENATE(C399, , D399, E399)</f>
        <v>0505</v>
      </c>
    </row>
    <row ht="25.5" outlineLevel="0" r="400">
      <c r="A400" s="168" t="s">
        <v>936</v>
      </c>
      <c r="B400" s="169" t="s">
        <v>93</v>
      </c>
      <c r="C400" s="169" t="s">
        <v>1195</v>
      </c>
      <c r="D400" s="169" t="s">
        <v>937</v>
      </c>
      <c r="E400" s="169" t="s">
        <v>851</v>
      </c>
      <c r="F400" s="170" t="n">
        <v>5499200</v>
      </c>
      <c r="G400" s="170" t="n">
        <v>5499200</v>
      </c>
      <c r="H400" s="164" t="str">
        <f aca="false" ca="false" dt2D="false" dtr="false" t="normal">CONCATENATE(C400, , D400, E400)</f>
        <v>05059000000000</v>
      </c>
    </row>
    <row ht="51" outlineLevel="0" r="401">
      <c r="A401" s="168" t="s">
        <v>1196</v>
      </c>
      <c r="B401" s="169" t="s">
        <v>93</v>
      </c>
      <c r="C401" s="169" t="s">
        <v>1195</v>
      </c>
      <c r="D401" s="169" t="s">
        <v>1197</v>
      </c>
      <c r="E401" s="169" t="s">
        <v>851</v>
      </c>
      <c r="F401" s="170" t="n">
        <v>5499200</v>
      </c>
      <c r="G401" s="170" t="n">
        <v>5499200</v>
      </c>
      <c r="H401" s="164" t="str">
        <f aca="false" ca="false" dt2D="false" dtr="false" t="normal">CONCATENATE(C401, , D401, E401)</f>
        <v>05059050000000</v>
      </c>
    </row>
    <row ht="51" outlineLevel="0" r="402">
      <c r="A402" s="168" t="s">
        <v>1196</v>
      </c>
      <c r="B402" s="169" t="s">
        <v>93</v>
      </c>
      <c r="C402" s="169" t="s">
        <v>1195</v>
      </c>
      <c r="D402" s="169" t="s">
        <v>1200</v>
      </c>
      <c r="E402" s="169" t="s">
        <v>851</v>
      </c>
      <c r="F402" s="170" t="n">
        <v>5379200</v>
      </c>
      <c r="G402" s="170" t="n">
        <v>5379200</v>
      </c>
      <c r="H402" s="164" t="str">
        <f aca="false" ca="false" dt2D="false" dtr="false" t="normal">CONCATENATE(C402, , D402, E402)</f>
        <v>05059050040000</v>
      </c>
    </row>
    <row ht="76.5" outlineLevel="0" r="403">
      <c r="A403" s="168" t="s">
        <v>862</v>
      </c>
      <c r="B403" s="169" t="s">
        <v>93</v>
      </c>
      <c r="C403" s="169" t="s">
        <v>1195</v>
      </c>
      <c r="D403" s="169" t="s">
        <v>1200</v>
      </c>
      <c r="E403" s="169" t="s">
        <v>505</v>
      </c>
      <c r="F403" s="170" t="n">
        <v>5003677</v>
      </c>
      <c r="G403" s="170" t="n">
        <v>5003677</v>
      </c>
      <c r="H403" s="164" t="str">
        <f aca="false" ca="false" dt2D="false" dtr="false" t="normal">CONCATENATE(C403, , D403, E403)</f>
        <v>05059050040000100</v>
      </c>
    </row>
    <row ht="25.5" outlineLevel="0" r="404">
      <c r="A404" s="168" t="s">
        <v>981</v>
      </c>
      <c r="B404" s="169" t="s">
        <v>93</v>
      </c>
      <c r="C404" s="169" t="s">
        <v>1195</v>
      </c>
      <c r="D404" s="169" t="s">
        <v>1200</v>
      </c>
      <c r="E404" s="169" t="s">
        <v>483</v>
      </c>
      <c r="F404" s="170" t="n">
        <v>5003677</v>
      </c>
      <c r="G404" s="170" t="n">
        <v>5003677</v>
      </c>
      <c r="H404" s="164" t="str">
        <f aca="false" ca="false" dt2D="false" dtr="false" t="normal">CONCATENATE(C404, , D404, E404)</f>
        <v>05059050040000110</v>
      </c>
    </row>
    <row outlineLevel="0" r="405">
      <c r="A405" s="168" t="s">
        <v>982</v>
      </c>
      <c r="B405" s="169" t="s">
        <v>93</v>
      </c>
      <c r="C405" s="169" t="s">
        <v>1195</v>
      </c>
      <c r="D405" s="169" t="s">
        <v>1200</v>
      </c>
      <c r="E405" s="169" t="s">
        <v>983</v>
      </c>
      <c r="F405" s="170" t="n">
        <v>3781702</v>
      </c>
      <c r="G405" s="170" t="n">
        <v>3781702</v>
      </c>
      <c r="H405" s="164" t="str">
        <f aca="false" ca="false" dt2D="false" dtr="false" t="normal">CONCATENATE(C405, , D405, E405)</f>
        <v>05059050040000111</v>
      </c>
    </row>
    <row ht="25.5" outlineLevel="0" r="406">
      <c r="A406" s="168" t="s">
        <v>1201</v>
      </c>
      <c r="B406" s="169" t="s">
        <v>93</v>
      </c>
      <c r="C406" s="169" t="s">
        <v>1195</v>
      </c>
      <c r="D406" s="169" t="s">
        <v>1200</v>
      </c>
      <c r="E406" s="169" t="s">
        <v>1202</v>
      </c>
      <c r="F406" s="170" t="n">
        <v>79901</v>
      </c>
      <c r="G406" s="170" t="n">
        <v>79901</v>
      </c>
      <c r="H406" s="164" t="str">
        <f aca="false" ca="false" dt2D="false" dtr="false" t="normal">CONCATENATE(C406, , D406, E406)</f>
        <v>05059050040000112</v>
      </c>
    </row>
    <row ht="51" outlineLevel="0" r="407">
      <c r="A407" s="168" t="s">
        <v>984</v>
      </c>
      <c r="B407" s="169" t="s">
        <v>93</v>
      </c>
      <c r="C407" s="169" t="s">
        <v>1195</v>
      </c>
      <c r="D407" s="169" t="s">
        <v>1200</v>
      </c>
      <c r="E407" s="169" t="s">
        <v>985</v>
      </c>
      <c r="F407" s="170" t="n">
        <v>1142074</v>
      </c>
      <c r="G407" s="170" t="n">
        <v>1142074</v>
      </c>
      <c r="H407" s="164" t="str">
        <f aca="false" ca="false" dt2D="false" dtr="false" t="normal">CONCATENATE(C407, , D407, E407)</f>
        <v>05059050040000119</v>
      </c>
    </row>
    <row ht="38.25" outlineLevel="0" r="408">
      <c r="A408" s="168" t="s">
        <v>872</v>
      </c>
      <c r="B408" s="169" t="s">
        <v>93</v>
      </c>
      <c r="C408" s="169" t="s">
        <v>1195</v>
      </c>
      <c r="D408" s="169" t="s">
        <v>1200</v>
      </c>
      <c r="E408" s="169" t="s">
        <v>873</v>
      </c>
      <c r="F408" s="170" t="n">
        <v>375523</v>
      </c>
      <c r="G408" s="170" t="n">
        <v>375523</v>
      </c>
      <c r="H408" s="164" t="str">
        <f aca="false" ca="false" dt2D="false" dtr="false" t="normal">CONCATENATE(C408, , D408, E408)</f>
        <v>05059050040000200</v>
      </c>
    </row>
    <row ht="38.25" outlineLevel="0" r="409">
      <c r="A409" s="168" t="s">
        <v>874</v>
      </c>
      <c r="B409" s="169" t="s">
        <v>93</v>
      </c>
      <c r="C409" s="169" t="s">
        <v>1195</v>
      </c>
      <c r="D409" s="169" t="s">
        <v>1200</v>
      </c>
      <c r="E409" s="169" t="s">
        <v>875</v>
      </c>
      <c r="F409" s="170" t="n">
        <v>375523</v>
      </c>
      <c r="G409" s="170" t="n">
        <v>375523</v>
      </c>
      <c r="H409" s="164" t="str">
        <f aca="false" ca="false" dt2D="false" dtr="false" t="normal">CONCATENATE(C409, , D409, E409)</f>
        <v>05059050040000240</v>
      </c>
    </row>
    <row outlineLevel="0" r="410">
      <c r="A410" s="168" t="s">
        <v>876</v>
      </c>
      <c r="B410" s="169" t="s">
        <v>93</v>
      </c>
      <c r="C410" s="169" t="s">
        <v>1195</v>
      </c>
      <c r="D410" s="169" t="s">
        <v>1200</v>
      </c>
      <c r="E410" s="169" t="s">
        <v>877</v>
      </c>
      <c r="F410" s="170" t="n">
        <v>375523</v>
      </c>
      <c r="G410" s="170" t="n">
        <v>375523</v>
      </c>
      <c r="H410" s="164" t="str">
        <f aca="false" ca="false" dt2D="false" dtr="false" t="normal">CONCATENATE(C410, , D410, E410)</f>
        <v>05059050040000244</v>
      </c>
    </row>
    <row ht="76.5" outlineLevel="0" r="411">
      <c r="A411" s="168" t="s">
        <v>1203</v>
      </c>
      <c r="B411" s="169" t="s">
        <v>93</v>
      </c>
      <c r="C411" s="169" t="s">
        <v>1195</v>
      </c>
      <c r="D411" s="169" t="s">
        <v>1204</v>
      </c>
      <c r="E411" s="169" t="s">
        <v>851</v>
      </c>
      <c r="F411" s="170" t="n">
        <v>120000</v>
      </c>
      <c r="G411" s="170" t="n">
        <v>120000</v>
      </c>
      <c r="H411" s="164" t="str">
        <f aca="false" ca="false" dt2D="false" dtr="false" t="normal">CONCATENATE(C411, , D411, E411)</f>
        <v>05059050047000</v>
      </c>
    </row>
    <row ht="76.5" outlineLevel="0" r="412">
      <c r="A412" s="168" t="s">
        <v>862</v>
      </c>
      <c r="B412" s="169" t="s">
        <v>93</v>
      </c>
      <c r="C412" s="169" t="s">
        <v>1195</v>
      </c>
      <c r="D412" s="169" t="s">
        <v>1204</v>
      </c>
      <c r="E412" s="169" t="s">
        <v>505</v>
      </c>
      <c r="F412" s="170" t="n">
        <v>120000</v>
      </c>
      <c r="G412" s="170" t="n">
        <v>120000</v>
      </c>
      <c r="H412" s="164" t="str">
        <f aca="false" ca="false" dt2D="false" dtr="false" t="normal">CONCATENATE(C412, , D412, E412)</f>
        <v>05059050047000100</v>
      </c>
    </row>
    <row ht="25.5" outlineLevel="0" r="413">
      <c r="A413" s="168" t="s">
        <v>981</v>
      </c>
      <c r="B413" s="169" t="s">
        <v>93</v>
      </c>
      <c r="C413" s="169" t="s">
        <v>1195</v>
      </c>
      <c r="D413" s="169" t="s">
        <v>1204</v>
      </c>
      <c r="E413" s="169" t="s">
        <v>483</v>
      </c>
      <c r="F413" s="170" t="n">
        <v>120000</v>
      </c>
      <c r="G413" s="170" t="n">
        <v>120000</v>
      </c>
      <c r="H413" s="164" t="str">
        <f aca="false" ca="false" dt2D="false" dtr="false" t="normal">CONCATENATE(C413, , D413, E413)</f>
        <v>05059050047000110</v>
      </c>
    </row>
    <row ht="25.5" outlineLevel="0" r="414">
      <c r="A414" s="168" t="s">
        <v>1201</v>
      </c>
      <c r="B414" s="169" t="s">
        <v>93</v>
      </c>
      <c r="C414" s="169" t="s">
        <v>1195</v>
      </c>
      <c r="D414" s="169" t="s">
        <v>1204</v>
      </c>
      <c r="E414" s="169" t="s">
        <v>1202</v>
      </c>
      <c r="F414" s="170" t="n">
        <v>120000</v>
      </c>
      <c r="G414" s="170" t="n">
        <v>120000</v>
      </c>
      <c r="H414" s="164" t="str">
        <f aca="false" ca="false" dt2D="false" dtr="false" t="normal">CONCATENATE(C414, , D414, E414)</f>
        <v>05059050047000112</v>
      </c>
    </row>
    <row ht="51" outlineLevel="0" r="415">
      <c r="A415" s="168" t="s">
        <v>97</v>
      </c>
      <c r="B415" s="169" t="s">
        <v>98</v>
      </c>
      <c r="C415" s="169" t="s">
        <v>851</v>
      </c>
      <c r="D415" s="169" t="s">
        <v>851</v>
      </c>
      <c r="E415" s="169" t="s">
        <v>851</v>
      </c>
      <c r="F415" s="170" t="n">
        <v>302109720</v>
      </c>
      <c r="G415" s="170" t="n">
        <v>302109720</v>
      </c>
      <c r="H415" s="164" t="str">
        <f aca="false" ca="false" dt2D="false" dtr="false" t="normal">CONCATENATE(C415, , D415, E415)</f>
        <v/>
      </c>
    </row>
    <row outlineLevel="0" r="416">
      <c r="A416" s="168" t="s">
        <v>1211</v>
      </c>
      <c r="B416" s="169" t="s">
        <v>98</v>
      </c>
      <c r="C416" s="169" t="s">
        <v>1212</v>
      </c>
      <c r="D416" s="169" t="s">
        <v>851</v>
      </c>
      <c r="E416" s="169" t="s">
        <v>851</v>
      </c>
      <c r="F416" s="170" t="n">
        <v>61849108</v>
      </c>
      <c r="G416" s="170" t="n">
        <v>61849108</v>
      </c>
      <c r="H416" s="164" t="str">
        <f aca="false" ca="false" dt2D="false" dtr="false" t="normal">CONCATENATE(C416, , D416, E416)</f>
        <v>0700</v>
      </c>
    </row>
    <row outlineLevel="0" r="417">
      <c r="A417" s="168" t="s">
        <v>1243</v>
      </c>
      <c r="B417" s="169" t="s">
        <v>98</v>
      </c>
      <c r="C417" s="169" t="s">
        <v>1244</v>
      </c>
      <c r="D417" s="169" t="s">
        <v>851</v>
      </c>
      <c r="E417" s="169" t="s">
        <v>851</v>
      </c>
      <c r="F417" s="170" t="n">
        <v>50671255</v>
      </c>
      <c r="G417" s="170" t="n">
        <v>50671255</v>
      </c>
      <c r="H417" s="164" t="str">
        <f aca="false" ca="false" dt2D="false" dtr="false" t="normal">CONCATENATE(C417, , D417, E417)</f>
        <v>0703</v>
      </c>
    </row>
    <row ht="25.5" outlineLevel="0" r="418">
      <c r="A418" s="168" t="s">
        <v>1223</v>
      </c>
      <c r="B418" s="169" t="s">
        <v>98</v>
      </c>
      <c r="C418" s="169" t="s">
        <v>1244</v>
      </c>
      <c r="D418" s="169" t="s">
        <v>1224</v>
      </c>
      <c r="E418" s="169" t="s">
        <v>851</v>
      </c>
      <c r="F418" s="170" t="n">
        <v>50671255</v>
      </c>
      <c r="G418" s="170" t="n">
        <v>50671255</v>
      </c>
      <c r="H418" s="164" t="str">
        <f aca="false" ca="false" dt2D="false" dtr="false" t="normal">CONCATENATE(C418, , D418, E418)</f>
        <v>07030500000000</v>
      </c>
    </row>
    <row ht="38.25" outlineLevel="0" r="419">
      <c r="A419" s="168" t="s">
        <v>1225</v>
      </c>
      <c r="B419" s="169" t="s">
        <v>98</v>
      </c>
      <c r="C419" s="169" t="s">
        <v>1244</v>
      </c>
      <c r="D419" s="169" t="s">
        <v>1226</v>
      </c>
      <c r="E419" s="169" t="s">
        <v>851</v>
      </c>
      <c r="F419" s="170" t="n">
        <v>50671255</v>
      </c>
      <c r="G419" s="170" t="n">
        <v>50671255</v>
      </c>
      <c r="H419" s="164" t="str">
        <f aca="false" ca="false" dt2D="false" dtr="false" t="normal">CONCATENATE(C419, , D419, E419)</f>
        <v>07030530000000</v>
      </c>
    </row>
    <row ht="127.5" outlineLevel="0" r="420">
      <c r="A420" s="168" t="s">
        <v>1257</v>
      </c>
      <c r="B420" s="169" t="s">
        <v>98</v>
      </c>
      <c r="C420" s="169" t="s">
        <v>1244</v>
      </c>
      <c r="D420" s="169" t="s">
        <v>1258</v>
      </c>
      <c r="E420" s="169" t="s">
        <v>851</v>
      </c>
      <c r="F420" s="170" t="n">
        <v>36162465</v>
      </c>
      <c r="G420" s="170" t="n">
        <v>36162465</v>
      </c>
      <c r="H420" s="164" t="str">
        <f aca="false" ca="false" dt2D="false" dtr="false" t="normal">CONCATENATE(C420, , D420, E420)</f>
        <v>07030530040000</v>
      </c>
    </row>
    <row ht="38.25" outlineLevel="0" r="421">
      <c r="A421" s="168" t="s">
        <v>1120</v>
      </c>
      <c r="B421" s="169" t="s">
        <v>98</v>
      </c>
      <c r="C421" s="169" t="s">
        <v>1244</v>
      </c>
      <c r="D421" s="169" t="s">
        <v>1258</v>
      </c>
      <c r="E421" s="169" t="s">
        <v>1121</v>
      </c>
      <c r="F421" s="170" t="n">
        <v>36162465</v>
      </c>
      <c r="G421" s="170" t="n">
        <v>36162465</v>
      </c>
      <c r="H421" s="164" t="str">
        <f aca="false" ca="false" dt2D="false" dtr="false" t="normal">CONCATENATE(C421, , D421, E421)</f>
        <v>07030530040000600</v>
      </c>
    </row>
    <row outlineLevel="0" r="422">
      <c r="A422" s="168" t="s">
        <v>1247</v>
      </c>
      <c r="B422" s="169" t="s">
        <v>98</v>
      </c>
      <c r="C422" s="169" t="s">
        <v>1244</v>
      </c>
      <c r="D422" s="169" t="s">
        <v>1258</v>
      </c>
      <c r="E422" s="169" t="s">
        <v>1248</v>
      </c>
      <c r="F422" s="170" t="n">
        <v>36162465</v>
      </c>
      <c r="G422" s="170" t="n">
        <v>36162465</v>
      </c>
      <c r="H422" s="164" t="str">
        <f aca="false" ca="false" dt2D="false" dtr="false" t="normal">CONCATENATE(C422, , D422, E422)</f>
        <v>07030530040000610</v>
      </c>
    </row>
    <row ht="76.5" outlineLevel="0" r="423">
      <c r="A423" s="168" t="s">
        <v>1249</v>
      </c>
      <c r="B423" s="169" t="s">
        <v>98</v>
      </c>
      <c r="C423" s="169" t="s">
        <v>1244</v>
      </c>
      <c r="D423" s="169" t="s">
        <v>1258</v>
      </c>
      <c r="E423" s="169" t="s">
        <v>1250</v>
      </c>
      <c r="F423" s="170" t="n">
        <v>36162465</v>
      </c>
      <c r="G423" s="170" t="n">
        <v>36162465</v>
      </c>
      <c r="H423" s="164" t="str">
        <f aca="false" ca="false" dt2D="false" dtr="false" t="normal">CONCATENATE(C423, , D423, E423)</f>
        <v>07030530040000611</v>
      </c>
    </row>
    <row ht="165.75" outlineLevel="0" r="424">
      <c r="A424" s="168" t="s">
        <v>1259</v>
      </c>
      <c r="B424" s="169" t="s">
        <v>98</v>
      </c>
      <c r="C424" s="169" t="s">
        <v>1244</v>
      </c>
      <c r="D424" s="169" t="s">
        <v>1260</v>
      </c>
      <c r="E424" s="169" t="s">
        <v>851</v>
      </c>
      <c r="F424" s="170" t="n">
        <v>9602400</v>
      </c>
      <c r="G424" s="170" t="n">
        <v>9602400</v>
      </c>
      <c r="H424" s="164" t="str">
        <f aca="false" ca="false" dt2D="false" dtr="false" t="normal">CONCATENATE(C424, , D424, E424)</f>
        <v>07030530041000</v>
      </c>
    </row>
    <row ht="38.25" outlineLevel="0" r="425">
      <c r="A425" s="168" t="s">
        <v>1120</v>
      </c>
      <c r="B425" s="169" t="s">
        <v>98</v>
      </c>
      <c r="C425" s="169" t="s">
        <v>1244</v>
      </c>
      <c r="D425" s="169" t="s">
        <v>1260</v>
      </c>
      <c r="E425" s="169" t="s">
        <v>1121</v>
      </c>
      <c r="F425" s="170" t="n">
        <v>9602400</v>
      </c>
      <c r="G425" s="170" t="n">
        <v>9602400</v>
      </c>
      <c r="H425" s="164" t="str">
        <f aca="false" ca="false" dt2D="false" dtr="false" t="normal">CONCATENATE(C425, , D425, E425)</f>
        <v>07030530041000600</v>
      </c>
    </row>
    <row outlineLevel="0" r="426">
      <c r="A426" s="168" t="s">
        <v>1247</v>
      </c>
      <c r="B426" s="169" t="s">
        <v>98</v>
      </c>
      <c r="C426" s="169" t="s">
        <v>1244</v>
      </c>
      <c r="D426" s="169" t="s">
        <v>1260</v>
      </c>
      <c r="E426" s="169" t="s">
        <v>1248</v>
      </c>
      <c r="F426" s="170" t="n">
        <v>9602400</v>
      </c>
      <c r="G426" s="170" t="n">
        <v>9602400</v>
      </c>
      <c r="H426" s="164" t="str">
        <f aca="false" ca="false" dt2D="false" dtr="false" t="normal">CONCATENATE(C426, , D426, E426)</f>
        <v>07030530041000610</v>
      </c>
    </row>
    <row ht="76.5" outlineLevel="0" r="427">
      <c r="A427" s="168" t="s">
        <v>1249</v>
      </c>
      <c r="B427" s="169" t="s">
        <v>98</v>
      </c>
      <c r="C427" s="169" t="s">
        <v>1244</v>
      </c>
      <c r="D427" s="169" t="s">
        <v>1260</v>
      </c>
      <c r="E427" s="169" t="s">
        <v>1250</v>
      </c>
      <c r="F427" s="170" t="n">
        <v>9602400</v>
      </c>
      <c r="G427" s="170" t="n">
        <v>9602400</v>
      </c>
      <c r="H427" s="164" t="str">
        <f aca="false" ca="false" dt2D="false" dtr="false" t="normal">CONCATENATE(C427, , D427, E427)</f>
        <v>07030530041000611</v>
      </c>
    </row>
    <row ht="140.25" outlineLevel="0" r="428">
      <c r="A428" s="168" t="s">
        <v>1261</v>
      </c>
      <c r="B428" s="169" t="s">
        <v>98</v>
      </c>
      <c r="C428" s="169" t="s">
        <v>1244</v>
      </c>
      <c r="D428" s="169" t="s">
        <v>1262</v>
      </c>
      <c r="E428" s="169" t="s">
        <v>851</v>
      </c>
      <c r="F428" s="170" t="n">
        <v>271390</v>
      </c>
      <c r="G428" s="170" t="n">
        <v>271390</v>
      </c>
      <c r="H428" s="164" t="str">
        <f aca="false" ca="false" dt2D="false" dtr="false" t="normal">CONCATENATE(C428, , D428, E428)</f>
        <v>07030530045000</v>
      </c>
    </row>
    <row ht="38.25" outlineLevel="0" r="429">
      <c r="A429" s="168" t="s">
        <v>1120</v>
      </c>
      <c r="B429" s="169" t="s">
        <v>98</v>
      </c>
      <c r="C429" s="169" t="s">
        <v>1244</v>
      </c>
      <c r="D429" s="169" t="s">
        <v>1262</v>
      </c>
      <c r="E429" s="169" t="s">
        <v>1121</v>
      </c>
      <c r="F429" s="170" t="n">
        <v>271390</v>
      </c>
      <c r="G429" s="170" t="n">
        <v>271390</v>
      </c>
      <c r="H429" s="164" t="str">
        <f aca="false" ca="false" dt2D="false" dtr="false" t="normal">CONCATENATE(C429, , D429, E429)</f>
        <v>07030530045000600</v>
      </c>
    </row>
    <row outlineLevel="0" r="430">
      <c r="A430" s="168" t="s">
        <v>1247</v>
      </c>
      <c r="B430" s="169" t="s">
        <v>98</v>
      </c>
      <c r="C430" s="169" t="s">
        <v>1244</v>
      </c>
      <c r="D430" s="169" t="s">
        <v>1262</v>
      </c>
      <c r="E430" s="169" t="s">
        <v>1248</v>
      </c>
      <c r="F430" s="170" t="n">
        <v>271390</v>
      </c>
      <c r="G430" s="170" t="n">
        <v>271390</v>
      </c>
      <c r="H430" s="164" t="str">
        <f aca="false" ca="false" dt2D="false" dtr="false" t="normal">CONCATENATE(C430, , D430, E430)</f>
        <v>07030530045000610</v>
      </c>
    </row>
    <row ht="76.5" outlineLevel="0" r="431">
      <c r="A431" s="168" t="s">
        <v>1249</v>
      </c>
      <c r="B431" s="169" t="s">
        <v>98</v>
      </c>
      <c r="C431" s="169" t="s">
        <v>1244</v>
      </c>
      <c r="D431" s="169" t="s">
        <v>1262</v>
      </c>
      <c r="E431" s="169" t="s">
        <v>1250</v>
      </c>
      <c r="F431" s="170" t="n">
        <v>271390</v>
      </c>
      <c r="G431" s="170" t="n">
        <v>271390</v>
      </c>
      <c r="H431" s="164" t="str">
        <f aca="false" ca="false" dt2D="false" dtr="false" t="normal">CONCATENATE(C431, , D431, E431)</f>
        <v>07030530045000611</v>
      </c>
    </row>
    <row ht="127.5" outlineLevel="0" r="432">
      <c r="A432" s="168" t="s">
        <v>1263</v>
      </c>
      <c r="B432" s="169" t="s">
        <v>98</v>
      </c>
      <c r="C432" s="169" t="s">
        <v>1244</v>
      </c>
      <c r="D432" s="169" t="s">
        <v>1264</v>
      </c>
      <c r="E432" s="169" t="s">
        <v>851</v>
      </c>
      <c r="F432" s="170" t="n">
        <v>330000</v>
      </c>
      <c r="G432" s="170" t="n">
        <v>330000</v>
      </c>
      <c r="H432" s="164" t="str">
        <f aca="false" ca="false" dt2D="false" dtr="false" t="normal">CONCATENATE(C432, , D432, E432)</f>
        <v>07030530047000</v>
      </c>
    </row>
    <row ht="38.25" outlineLevel="0" r="433">
      <c r="A433" s="168" t="s">
        <v>1120</v>
      </c>
      <c r="B433" s="169" t="s">
        <v>98</v>
      </c>
      <c r="C433" s="169" t="s">
        <v>1244</v>
      </c>
      <c r="D433" s="169" t="s">
        <v>1264</v>
      </c>
      <c r="E433" s="169" t="s">
        <v>1121</v>
      </c>
      <c r="F433" s="170" t="n">
        <v>330000</v>
      </c>
      <c r="G433" s="170" t="n">
        <v>330000</v>
      </c>
      <c r="H433" s="164" t="str">
        <f aca="false" ca="false" dt2D="false" dtr="false" t="normal">CONCATENATE(C433, , D433, E433)</f>
        <v>07030530047000600</v>
      </c>
    </row>
    <row outlineLevel="0" r="434">
      <c r="A434" s="168" t="s">
        <v>1247</v>
      </c>
      <c r="B434" s="169" t="s">
        <v>98</v>
      </c>
      <c r="C434" s="169" t="s">
        <v>1244</v>
      </c>
      <c r="D434" s="169" t="s">
        <v>1264</v>
      </c>
      <c r="E434" s="169" t="s">
        <v>1248</v>
      </c>
      <c r="F434" s="170" t="n">
        <v>330000</v>
      </c>
      <c r="G434" s="170" t="n">
        <v>330000</v>
      </c>
      <c r="H434" s="164" t="str">
        <f aca="false" ca="false" dt2D="false" dtr="false" t="normal">CONCATENATE(C434, , D434, E434)</f>
        <v>07030530047000610</v>
      </c>
    </row>
    <row ht="25.5" outlineLevel="0" r="435">
      <c r="A435" s="168" t="s">
        <v>1265</v>
      </c>
      <c r="B435" s="169" t="s">
        <v>98</v>
      </c>
      <c r="C435" s="169" t="s">
        <v>1244</v>
      </c>
      <c r="D435" s="169" t="s">
        <v>1264</v>
      </c>
      <c r="E435" s="169" t="s">
        <v>1266</v>
      </c>
      <c r="F435" s="170" t="n">
        <v>330000</v>
      </c>
      <c r="G435" s="170" t="n">
        <v>330000</v>
      </c>
      <c r="H435" s="164" t="str">
        <f aca="false" ca="false" dt2D="false" dtr="false" t="normal">CONCATENATE(C435, , D435, E435)</f>
        <v>07030530047000612</v>
      </c>
    </row>
    <row ht="127.5" outlineLevel="0" r="436">
      <c r="A436" s="168" t="s">
        <v>1267</v>
      </c>
      <c r="B436" s="169" t="s">
        <v>98</v>
      </c>
      <c r="C436" s="169" t="s">
        <v>1244</v>
      </c>
      <c r="D436" s="169" t="s">
        <v>1268</v>
      </c>
      <c r="E436" s="169" t="s">
        <v>851</v>
      </c>
      <c r="F436" s="170" t="n">
        <v>3870000</v>
      </c>
      <c r="G436" s="170" t="n">
        <v>3870000</v>
      </c>
      <c r="H436" s="164" t="str">
        <f aca="false" ca="false" dt2D="false" dtr="false" t="normal">CONCATENATE(C436, , D436, E436)</f>
        <v>0703053004Г000</v>
      </c>
    </row>
    <row ht="38.25" outlineLevel="0" r="437">
      <c r="A437" s="168" t="s">
        <v>1120</v>
      </c>
      <c r="B437" s="169" t="s">
        <v>98</v>
      </c>
      <c r="C437" s="169" t="s">
        <v>1244</v>
      </c>
      <c r="D437" s="169" t="s">
        <v>1268</v>
      </c>
      <c r="E437" s="169" t="s">
        <v>1121</v>
      </c>
      <c r="F437" s="170" t="n">
        <v>3870000</v>
      </c>
      <c r="G437" s="170" t="n">
        <v>3870000</v>
      </c>
      <c r="H437" s="164" t="str">
        <f aca="false" ca="false" dt2D="false" dtr="false" t="normal">CONCATENATE(C437, , D437, E437)</f>
        <v>0703053004Г000600</v>
      </c>
    </row>
    <row outlineLevel="0" r="438">
      <c r="A438" s="168" t="s">
        <v>1247</v>
      </c>
      <c r="B438" s="169" t="s">
        <v>98</v>
      </c>
      <c r="C438" s="169" t="s">
        <v>1244</v>
      </c>
      <c r="D438" s="169" t="s">
        <v>1268</v>
      </c>
      <c r="E438" s="169" t="s">
        <v>1248</v>
      </c>
      <c r="F438" s="170" t="n">
        <v>3870000</v>
      </c>
      <c r="G438" s="170" t="n">
        <v>3870000</v>
      </c>
      <c r="H438" s="164" t="n"/>
    </row>
    <row ht="76.5" outlineLevel="0" r="439">
      <c r="A439" s="168" t="s">
        <v>1249</v>
      </c>
      <c r="B439" s="169" t="s">
        <v>98</v>
      </c>
      <c r="C439" s="169" t="s">
        <v>1244</v>
      </c>
      <c r="D439" s="169" t="s">
        <v>1268</v>
      </c>
      <c r="E439" s="169" t="s">
        <v>1250</v>
      </c>
      <c r="F439" s="170" t="n">
        <v>3870000</v>
      </c>
      <c r="G439" s="170" t="n">
        <v>3870000</v>
      </c>
      <c r="H439" s="164" t="str">
        <f aca="false" ca="false" dt2D="false" dtr="false" t="normal">CONCATENATE(C439, , D439, E439)</f>
        <v>0703053004Г000611</v>
      </c>
    </row>
    <row ht="89.25" outlineLevel="0" r="440">
      <c r="A440" s="168" t="s">
        <v>1269</v>
      </c>
      <c r="B440" s="169" t="s">
        <v>98</v>
      </c>
      <c r="C440" s="169" t="s">
        <v>1244</v>
      </c>
      <c r="D440" s="169" t="s">
        <v>1270</v>
      </c>
      <c r="E440" s="169" t="s">
        <v>851</v>
      </c>
      <c r="F440" s="170" t="n">
        <v>54000</v>
      </c>
      <c r="G440" s="170" t="n">
        <v>54000</v>
      </c>
      <c r="H440" s="164" t="str">
        <f aca="false" ca="false" dt2D="false" dtr="false" t="normal">CONCATENATE(C440, , D440, E440)</f>
        <v>0703053004М000</v>
      </c>
    </row>
    <row ht="38.25" outlineLevel="0" r="441">
      <c r="A441" s="168" t="s">
        <v>1120</v>
      </c>
      <c r="B441" s="169" t="s">
        <v>98</v>
      </c>
      <c r="C441" s="169" t="s">
        <v>1244</v>
      </c>
      <c r="D441" s="169" t="s">
        <v>1270</v>
      </c>
      <c r="E441" s="169" t="s">
        <v>1121</v>
      </c>
      <c r="F441" s="170" t="n">
        <v>54000</v>
      </c>
      <c r="G441" s="170" t="n">
        <v>54000</v>
      </c>
      <c r="H441" s="164" t="str">
        <f aca="false" ca="false" dt2D="false" dtr="false" t="normal">CONCATENATE(C441, , D441, E441)</f>
        <v>0703053004М000600</v>
      </c>
    </row>
    <row outlineLevel="0" r="442">
      <c r="A442" s="168" t="s">
        <v>1247</v>
      </c>
      <c r="B442" s="169" t="s">
        <v>98</v>
      </c>
      <c r="C442" s="169" t="s">
        <v>1244</v>
      </c>
      <c r="D442" s="169" t="s">
        <v>1270</v>
      </c>
      <c r="E442" s="169" t="s">
        <v>1248</v>
      </c>
      <c r="F442" s="170" t="n">
        <v>54000</v>
      </c>
      <c r="G442" s="170" t="n">
        <v>54000</v>
      </c>
      <c r="H442" s="164" t="str">
        <f aca="false" ca="false" dt2D="false" dtr="false" t="normal">CONCATENATE(C442, , D442, E442)</f>
        <v>0703053004М000610</v>
      </c>
    </row>
    <row ht="76.5" outlineLevel="0" r="443">
      <c r="A443" s="168" t="s">
        <v>1249</v>
      </c>
      <c r="B443" s="169" t="s">
        <v>98</v>
      </c>
      <c r="C443" s="169" t="s">
        <v>1244</v>
      </c>
      <c r="D443" s="169" t="s">
        <v>1270</v>
      </c>
      <c r="E443" s="169" t="s">
        <v>1250</v>
      </c>
      <c r="F443" s="170" t="n">
        <v>54000</v>
      </c>
      <c r="G443" s="170" t="n">
        <v>54000</v>
      </c>
      <c r="H443" s="164" t="str">
        <f aca="false" ca="false" dt2D="false" dtr="false" t="normal">CONCATENATE(C443, , D443, E443)</f>
        <v>0703053004М000611</v>
      </c>
    </row>
    <row ht="114.75" outlineLevel="0" r="444">
      <c r="A444" s="168" t="s">
        <v>1271</v>
      </c>
      <c r="B444" s="169" t="s">
        <v>98</v>
      </c>
      <c r="C444" s="169" t="s">
        <v>1244</v>
      </c>
      <c r="D444" s="169" t="s">
        <v>1272</v>
      </c>
      <c r="E444" s="169" t="s">
        <v>851</v>
      </c>
      <c r="F444" s="170" t="n">
        <v>381000</v>
      </c>
      <c r="G444" s="170" t="n">
        <v>381000</v>
      </c>
      <c r="H444" s="164" t="str">
        <f aca="false" ca="false" dt2D="false" dtr="false" t="normal">CONCATENATE(C444, , D444, E444)</f>
        <v>0703053004Э000</v>
      </c>
    </row>
    <row ht="38.25" outlineLevel="0" r="445">
      <c r="A445" s="168" t="s">
        <v>1120</v>
      </c>
      <c r="B445" s="169" t="s">
        <v>98</v>
      </c>
      <c r="C445" s="169" t="s">
        <v>1244</v>
      </c>
      <c r="D445" s="169" t="s">
        <v>1272</v>
      </c>
      <c r="E445" s="169" t="s">
        <v>1121</v>
      </c>
      <c r="F445" s="170" t="n">
        <v>381000</v>
      </c>
      <c r="G445" s="170" t="n">
        <v>381000</v>
      </c>
      <c r="H445" s="164" t="str">
        <f aca="false" ca="false" dt2D="false" dtr="false" t="normal">CONCATENATE(C445, , D445, E445)</f>
        <v>0703053004Э000600</v>
      </c>
    </row>
    <row outlineLevel="0" r="446">
      <c r="A446" s="168" t="s">
        <v>1247</v>
      </c>
      <c r="B446" s="169" t="s">
        <v>98</v>
      </c>
      <c r="C446" s="169" t="s">
        <v>1244</v>
      </c>
      <c r="D446" s="169" t="s">
        <v>1272</v>
      </c>
      <c r="E446" s="169" t="s">
        <v>1248</v>
      </c>
      <c r="F446" s="170" t="n">
        <v>381000</v>
      </c>
      <c r="G446" s="170" t="n">
        <v>381000</v>
      </c>
      <c r="H446" s="164" t="str">
        <f aca="false" ca="false" dt2D="false" dtr="false" t="normal">CONCATENATE(C446, , D446, E446)</f>
        <v>0703053004Э000610</v>
      </c>
    </row>
    <row ht="76.5" outlineLevel="0" r="447">
      <c r="A447" s="168" t="s">
        <v>1249</v>
      </c>
      <c r="B447" s="169" t="s">
        <v>98</v>
      </c>
      <c r="C447" s="169" t="s">
        <v>1244</v>
      </c>
      <c r="D447" s="169" t="s">
        <v>1272</v>
      </c>
      <c r="E447" s="169" t="s">
        <v>1250</v>
      </c>
      <c r="F447" s="170" t="n">
        <v>381000</v>
      </c>
      <c r="G447" s="170" t="n">
        <v>381000</v>
      </c>
      <c r="H447" s="164" t="str">
        <f aca="false" ca="false" dt2D="false" dtr="false" t="normal">CONCATENATE(C447, , D447, E447)</f>
        <v>0703053004Э000611</v>
      </c>
    </row>
    <row customHeight="true" ht="72.75" outlineLevel="0" r="448">
      <c r="A448" s="168" t="s">
        <v>1219</v>
      </c>
      <c r="B448" s="169" t="s">
        <v>98</v>
      </c>
      <c r="C448" s="169" t="s">
        <v>1220</v>
      </c>
      <c r="D448" s="169" t="s">
        <v>851</v>
      </c>
      <c r="E448" s="169" t="s">
        <v>851</v>
      </c>
      <c r="F448" s="170" t="n">
        <v>11177853</v>
      </c>
      <c r="G448" s="170" t="n">
        <v>11177853</v>
      </c>
      <c r="H448" s="164" t="str">
        <f aca="false" ca="false" dt2D="false" dtr="false" t="normal">CONCATENATE(C448, , D448, E448)</f>
        <v>0707</v>
      </c>
    </row>
    <row ht="25.5" outlineLevel="0" r="449">
      <c r="A449" s="168" t="s">
        <v>1277</v>
      </c>
      <c r="B449" s="169" t="s">
        <v>98</v>
      </c>
      <c r="C449" s="169" t="s">
        <v>1220</v>
      </c>
      <c r="D449" s="169" t="s">
        <v>1278</v>
      </c>
      <c r="E449" s="169" t="s">
        <v>851</v>
      </c>
      <c r="F449" s="170" t="n">
        <v>11177853</v>
      </c>
      <c r="G449" s="170" t="n">
        <v>11177853</v>
      </c>
      <c r="H449" s="164" t="str">
        <f aca="false" ca="false" dt2D="false" dtr="false" t="normal">CONCATENATE(C449, , D449, E449)</f>
        <v>07070600000000</v>
      </c>
    </row>
    <row ht="38.25" outlineLevel="0" r="450">
      <c r="A450" s="168" t="s">
        <v>1279</v>
      </c>
      <c r="B450" s="169" t="s">
        <v>98</v>
      </c>
      <c r="C450" s="169" t="s">
        <v>1220</v>
      </c>
      <c r="D450" s="169" t="s">
        <v>1280</v>
      </c>
      <c r="E450" s="169" t="s">
        <v>851</v>
      </c>
      <c r="F450" s="170" t="n">
        <v>1364670</v>
      </c>
      <c r="G450" s="170" t="n">
        <v>1364670</v>
      </c>
      <c r="H450" s="164" t="str">
        <f aca="false" ca="false" dt2D="false" dtr="false" t="normal">CONCATENATE(C450, , D450, E450)</f>
        <v>07070610000000</v>
      </c>
    </row>
    <row ht="89.25" outlineLevel="0" r="451">
      <c r="A451" s="168" t="s">
        <v>1281</v>
      </c>
      <c r="B451" s="169" t="s">
        <v>98</v>
      </c>
      <c r="C451" s="169" t="s">
        <v>1220</v>
      </c>
      <c r="D451" s="169" t="s">
        <v>1282</v>
      </c>
      <c r="E451" s="169" t="s">
        <v>851</v>
      </c>
      <c r="F451" s="170" t="n">
        <v>511750</v>
      </c>
      <c r="G451" s="170" t="n">
        <v>511750</v>
      </c>
      <c r="H451" s="164" t="str">
        <f aca="false" ca="false" dt2D="false" dtr="false" t="normal">CONCATENATE(C451, , D451, E451)</f>
        <v>07070610080010</v>
      </c>
    </row>
    <row ht="38.25" outlineLevel="0" r="452">
      <c r="A452" s="168" t="s">
        <v>1120</v>
      </c>
      <c r="B452" s="169" t="s">
        <v>98</v>
      </c>
      <c r="C452" s="169" t="s">
        <v>1220</v>
      </c>
      <c r="D452" s="169" t="s">
        <v>1282</v>
      </c>
      <c r="E452" s="169" t="s">
        <v>1121</v>
      </c>
      <c r="F452" s="170" t="n">
        <v>511750</v>
      </c>
      <c r="G452" s="170" t="n">
        <v>511750</v>
      </c>
      <c r="H452" s="164" t="str">
        <f aca="false" ca="false" dt2D="false" dtr="false" t="normal">CONCATENATE(C452, , D452, E452)</f>
        <v>07070610080010600</v>
      </c>
    </row>
    <row outlineLevel="0" r="453">
      <c r="A453" s="168" t="s">
        <v>1247</v>
      </c>
      <c r="B453" s="169" t="s">
        <v>98</v>
      </c>
      <c r="C453" s="169" t="s">
        <v>1220</v>
      </c>
      <c r="D453" s="169" t="s">
        <v>1282</v>
      </c>
      <c r="E453" s="169" t="s">
        <v>1248</v>
      </c>
      <c r="F453" s="170" t="n">
        <v>511750</v>
      </c>
      <c r="G453" s="170" t="n">
        <v>511750</v>
      </c>
      <c r="H453" s="164" t="str">
        <f aca="false" ca="false" dt2D="false" dtr="false" t="normal">CONCATENATE(C453, , D453, E453)</f>
        <v>07070610080010610</v>
      </c>
    </row>
    <row ht="76.5" outlineLevel="0" r="454">
      <c r="A454" s="168" t="s">
        <v>1249</v>
      </c>
      <c r="B454" s="169" t="s">
        <v>98</v>
      </c>
      <c r="C454" s="169" t="s">
        <v>1220</v>
      </c>
      <c r="D454" s="169" t="s">
        <v>1282</v>
      </c>
      <c r="E454" s="169" t="s">
        <v>1250</v>
      </c>
      <c r="F454" s="170" t="n">
        <v>511750</v>
      </c>
      <c r="G454" s="170" t="n">
        <v>511750</v>
      </c>
      <c r="H454" s="164" t="str">
        <f aca="false" ca="false" dt2D="false" dtr="false" t="normal">CONCATENATE(C454, , D454, E454)</f>
        <v>07070610080010611</v>
      </c>
    </row>
    <row ht="76.5" outlineLevel="0" r="455">
      <c r="A455" s="168" t="s">
        <v>1283</v>
      </c>
      <c r="B455" s="169" t="s">
        <v>98</v>
      </c>
      <c r="C455" s="169" t="s">
        <v>1220</v>
      </c>
      <c r="D455" s="169" t="s">
        <v>1284</v>
      </c>
      <c r="E455" s="169" t="s">
        <v>851</v>
      </c>
      <c r="F455" s="170" t="n">
        <v>852920</v>
      </c>
      <c r="G455" s="170" t="n">
        <v>852920</v>
      </c>
      <c r="H455" s="164" t="str">
        <f aca="false" ca="false" dt2D="false" dtr="false" t="normal">CONCATENATE(C455, , D455, E455)</f>
        <v>070706100S4560</v>
      </c>
    </row>
    <row customHeight="true" ht="185.25" outlineLevel="0" r="456">
      <c r="A456" s="168" t="s">
        <v>1120</v>
      </c>
      <c r="B456" s="169" t="s">
        <v>98</v>
      </c>
      <c r="C456" s="169" t="s">
        <v>1220</v>
      </c>
      <c r="D456" s="169" t="s">
        <v>1284</v>
      </c>
      <c r="E456" s="169" t="s">
        <v>1121</v>
      </c>
      <c r="F456" s="170" t="n">
        <v>852920</v>
      </c>
      <c r="G456" s="170" t="n">
        <v>852920</v>
      </c>
      <c r="H456" s="164" t="str">
        <f aca="false" ca="false" dt2D="false" dtr="false" t="normal">CONCATENATE(C456, , D456, E456)</f>
        <v>070706100S4560600</v>
      </c>
    </row>
    <row outlineLevel="0" r="457">
      <c r="A457" s="168" t="s">
        <v>1247</v>
      </c>
      <c r="B457" s="169" t="s">
        <v>98</v>
      </c>
      <c r="C457" s="169" t="s">
        <v>1220</v>
      </c>
      <c r="D457" s="169" t="s">
        <v>1284</v>
      </c>
      <c r="E457" s="169" t="s">
        <v>1248</v>
      </c>
      <c r="F457" s="170" t="n">
        <v>852920</v>
      </c>
      <c r="G457" s="170" t="n">
        <v>852920</v>
      </c>
      <c r="H457" s="164" t="str">
        <f aca="false" ca="false" dt2D="false" dtr="false" t="normal">CONCATENATE(C457, , D457, E457)</f>
        <v>070706100S4560610</v>
      </c>
    </row>
    <row customHeight="true" ht="186.75" outlineLevel="0" r="458">
      <c r="A458" s="168" t="s">
        <v>1249</v>
      </c>
      <c r="B458" s="169" t="s">
        <v>98</v>
      </c>
      <c r="C458" s="169" t="s">
        <v>1220</v>
      </c>
      <c r="D458" s="169" t="s">
        <v>1284</v>
      </c>
      <c r="E458" s="169" t="s">
        <v>1250</v>
      </c>
      <c r="F458" s="170" t="n">
        <v>852920</v>
      </c>
      <c r="G458" s="170" t="n">
        <v>852920</v>
      </c>
      <c r="H458" s="164" t="str">
        <f aca="false" ca="false" dt2D="false" dtr="false" t="normal">CONCATENATE(C458, , D458, E458)</f>
        <v>070706100S4560611</v>
      </c>
    </row>
    <row ht="38.25" outlineLevel="0" r="459">
      <c r="A459" s="168" t="s">
        <v>1285</v>
      </c>
      <c r="B459" s="169" t="s">
        <v>98</v>
      </c>
      <c r="C459" s="169" t="s">
        <v>1220</v>
      </c>
      <c r="D459" s="169" t="s">
        <v>1286</v>
      </c>
      <c r="E459" s="169" t="s">
        <v>851</v>
      </c>
      <c r="F459" s="170" t="n">
        <v>225100</v>
      </c>
      <c r="G459" s="170" t="n">
        <v>225100</v>
      </c>
      <c r="H459" s="164" t="str">
        <f aca="false" ca="false" dt2D="false" dtr="false" t="normal">CONCATENATE(C459, , D459, E459)</f>
        <v>07070620000000</v>
      </c>
    </row>
    <row ht="63.75" outlineLevel="0" r="460">
      <c r="A460" s="168" t="s">
        <v>1287</v>
      </c>
      <c r="B460" s="169" t="s">
        <v>98</v>
      </c>
      <c r="C460" s="169" t="s">
        <v>1220</v>
      </c>
      <c r="D460" s="169" t="s">
        <v>1288</v>
      </c>
      <c r="E460" s="169" t="s">
        <v>851</v>
      </c>
      <c r="F460" s="170" t="n">
        <v>205100</v>
      </c>
      <c r="G460" s="170" t="n">
        <v>205100</v>
      </c>
      <c r="H460" s="164" t="str">
        <f aca="false" ca="false" dt2D="false" dtr="false" t="normal">CONCATENATE(C460, , D460, E460)</f>
        <v>07070620080000</v>
      </c>
    </row>
    <row ht="38.25" outlineLevel="0" r="461">
      <c r="A461" s="168" t="s">
        <v>1120</v>
      </c>
      <c r="B461" s="169" t="s">
        <v>98</v>
      </c>
      <c r="C461" s="169" t="s">
        <v>1220</v>
      </c>
      <c r="D461" s="169" t="s">
        <v>1288</v>
      </c>
      <c r="E461" s="169" t="s">
        <v>1121</v>
      </c>
      <c r="F461" s="170" t="n">
        <v>205100</v>
      </c>
      <c r="G461" s="170" t="n">
        <v>205100</v>
      </c>
      <c r="H461" s="164" t="str">
        <f aca="false" ca="false" dt2D="false" dtr="false" t="normal">CONCATENATE(C461, , D461, E461)</f>
        <v>07070620080000600</v>
      </c>
    </row>
    <row outlineLevel="0" r="462">
      <c r="A462" s="168" t="s">
        <v>1247</v>
      </c>
      <c r="B462" s="169" t="s">
        <v>98</v>
      </c>
      <c r="C462" s="169" t="s">
        <v>1220</v>
      </c>
      <c r="D462" s="169" t="s">
        <v>1288</v>
      </c>
      <c r="E462" s="169" t="s">
        <v>1248</v>
      </c>
      <c r="F462" s="170" t="n">
        <v>205100</v>
      </c>
      <c r="G462" s="170" t="n">
        <v>205100</v>
      </c>
      <c r="H462" s="164" t="str">
        <f aca="false" ca="false" dt2D="false" dtr="false" t="normal">CONCATENATE(C462, , D462, E462)</f>
        <v>07070620080000610</v>
      </c>
    </row>
    <row ht="76.5" outlineLevel="0" r="463">
      <c r="A463" s="168" t="s">
        <v>1249</v>
      </c>
      <c r="B463" s="169" t="s">
        <v>98</v>
      </c>
      <c r="C463" s="169" t="s">
        <v>1220</v>
      </c>
      <c r="D463" s="169" t="s">
        <v>1288</v>
      </c>
      <c r="E463" s="169" t="s">
        <v>1250</v>
      </c>
      <c r="F463" s="170" t="n">
        <v>205100</v>
      </c>
      <c r="G463" s="170" t="n">
        <v>205100</v>
      </c>
      <c r="H463" s="164" t="str">
        <f aca="false" ca="false" dt2D="false" dtr="false" t="normal">CONCATENATE(C463, , D463, E463)</f>
        <v>07070620080000611</v>
      </c>
    </row>
    <row ht="102" outlineLevel="0" r="464">
      <c r="A464" s="168" t="s">
        <v>1289</v>
      </c>
      <c r="B464" s="169" t="s">
        <v>98</v>
      </c>
      <c r="C464" s="169" t="s">
        <v>1220</v>
      </c>
      <c r="D464" s="169" t="s">
        <v>1290</v>
      </c>
      <c r="E464" s="169" t="s">
        <v>851</v>
      </c>
      <c r="F464" s="170" t="n">
        <v>20000</v>
      </c>
      <c r="G464" s="170" t="n">
        <v>20000</v>
      </c>
      <c r="H464" s="164" t="str">
        <f aca="false" ca="false" dt2D="false" dtr="false" t="normal">CONCATENATE(C464, , D464, E464)</f>
        <v>070706200S4540</v>
      </c>
    </row>
    <row ht="38.25" outlineLevel="0" r="465">
      <c r="A465" s="168" t="s">
        <v>1120</v>
      </c>
      <c r="B465" s="169" t="s">
        <v>98</v>
      </c>
      <c r="C465" s="169" t="s">
        <v>1220</v>
      </c>
      <c r="D465" s="169" t="s">
        <v>1290</v>
      </c>
      <c r="E465" s="169" t="s">
        <v>1121</v>
      </c>
      <c r="F465" s="170" t="n">
        <v>20000</v>
      </c>
      <c r="G465" s="170" t="n">
        <v>20000</v>
      </c>
      <c r="H465" s="164" t="str">
        <f aca="false" ca="false" dt2D="false" dtr="false" t="normal">CONCATENATE(C465, , D465, E465)</f>
        <v>070706200S4540600</v>
      </c>
    </row>
    <row outlineLevel="0" r="466">
      <c r="A466" s="168" t="s">
        <v>1247</v>
      </c>
      <c r="B466" s="169" t="s">
        <v>98</v>
      </c>
      <c r="C466" s="169" t="s">
        <v>1220</v>
      </c>
      <c r="D466" s="169" t="s">
        <v>1290</v>
      </c>
      <c r="E466" s="169" t="s">
        <v>1248</v>
      </c>
      <c r="F466" s="170" t="n">
        <v>20000</v>
      </c>
      <c r="G466" s="170" t="n">
        <v>20000</v>
      </c>
      <c r="H466" s="164" t="str">
        <f aca="false" ca="false" dt2D="false" dtr="false" t="normal">CONCATENATE(C466, , D466, E466)</f>
        <v>070706200S4540610</v>
      </c>
    </row>
    <row ht="76.5" outlineLevel="0" r="467">
      <c r="A467" s="168" t="s">
        <v>1249</v>
      </c>
      <c r="B467" s="169" t="s">
        <v>98</v>
      </c>
      <c r="C467" s="169" t="s">
        <v>1220</v>
      </c>
      <c r="D467" s="169" t="s">
        <v>1290</v>
      </c>
      <c r="E467" s="169" t="s">
        <v>1250</v>
      </c>
      <c r="F467" s="170" t="n">
        <v>20000</v>
      </c>
      <c r="G467" s="170" t="n">
        <v>20000</v>
      </c>
      <c r="H467" s="164" t="str">
        <f aca="false" ca="false" dt2D="false" dtr="false" t="normal">CONCATENATE(C467, , D467, E467)</f>
        <v>070706200S4540611</v>
      </c>
    </row>
    <row ht="38.25" outlineLevel="0" r="468">
      <c r="A468" s="168" t="s">
        <v>1018</v>
      </c>
      <c r="B468" s="169" t="s">
        <v>98</v>
      </c>
      <c r="C468" s="169" t="s">
        <v>1220</v>
      </c>
      <c r="D468" s="169" t="s">
        <v>1293</v>
      </c>
      <c r="E468" s="169" t="s">
        <v>851</v>
      </c>
      <c r="F468" s="170" t="n">
        <v>9512583</v>
      </c>
      <c r="G468" s="170" t="n">
        <v>9512583</v>
      </c>
      <c r="H468" s="164" t="str">
        <f aca="false" ca="false" dt2D="false" dtr="false" t="normal">CONCATENATE(C468, , D468, E468)</f>
        <v>07070640000000</v>
      </c>
    </row>
    <row ht="127.5" outlineLevel="0" r="469">
      <c r="A469" s="168" t="s">
        <v>1300</v>
      </c>
      <c r="B469" s="169" t="s">
        <v>98</v>
      </c>
      <c r="C469" s="169" t="s">
        <v>1220</v>
      </c>
      <c r="D469" s="169" t="s">
        <v>1301</v>
      </c>
      <c r="E469" s="169" t="s">
        <v>851</v>
      </c>
      <c r="F469" s="170" t="n">
        <v>6673583</v>
      </c>
      <c r="G469" s="170" t="n">
        <v>6673583</v>
      </c>
      <c r="H469" s="164" t="str">
        <f aca="false" ca="false" dt2D="false" dtr="false" t="normal">CONCATENATE(C469, , D469, E469)</f>
        <v>07070640040000</v>
      </c>
    </row>
    <row ht="38.25" outlineLevel="0" r="470">
      <c r="A470" s="168" t="s">
        <v>1120</v>
      </c>
      <c r="B470" s="169" t="s">
        <v>98</v>
      </c>
      <c r="C470" s="169" t="s">
        <v>1220</v>
      </c>
      <c r="D470" s="169" t="s">
        <v>1301</v>
      </c>
      <c r="E470" s="169" t="s">
        <v>1121</v>
      </c>
      <c r="F470" s="170" t="n">
        <v>6673583</v>
      </c>
      <c r="G470" s="170" t="n">
        <v>6673583</v>
      </c>
      <c r="H470" s="164" t="str">
        <f aca="false" ca="false" dt2D="false" dtr="false" t="normal">CONCATENATE(C470, , D470, E470)</f>
        <v>07070640040000600</v>
      </c>
    </row>
    <row outlineLevel="0" r="471">
      <c r="A471" s="168" t="s">
        <v>1247</v>
      </c>
      <c r="B471" s="169" t="s">
        <v>98</v>
      </c>
      <c r="C471" s="169" t="s">
        <v>1220</v>
      </c>
      <c r="D471" s="169" t="s">
        <v>1301</v>
      </c>
      <c r="E471" s="169" t="s">
        <v>1248</v>
      </c>
      <c r="F471" s="170" t="n">
        <v>6673583</v>
      </c>
      <c r="G471" s="170" t="n">
        <v>6673583</v>
      </c>
      <c r="H471" s="164" t="str">
        <f aca="false" ca="false" dt2D="false" dtr="false" t="normal">CONCATENATE(C471, , D471, E471)</f>
        <v>07070640040000610</v>
      </c>
    </row>
    <row ht="76.5" outlineLevel="0" r="472">
      <c r="A472" s="168" t="s">
        <v>1249</v>
      </c>
      <c r="B472" s="169" t="s">
        <v>98</v>
      </c>
      <c r="C472" s="169" t="s">
        <v>1220</v>
      </c>
      <c r="D472" s="169" t="s">
        <v>1301</v>
      </c>
      <c r="E472" s="169" t="s">
        <v>1250</v>
      </c>
      <c r="F472" s="170" t="n">
        <v>6673583</v>
      </c>
      <c r="G472" s="170" t="n">
        <v>6673583</v>
      </c>
      <c r="H472" s="164" t="str">
        <f aca="false" ca="false" dt2D="false" dtr="false" t="normal">CONCATENATE(C472, , D472, E472)</f>
        <v>07070640040000611</v>
      </c>
    </row>
    <row ht="165.75" outlineLevel="0" r="473">
      <c r="A473" s="168" t="s">
        <v>1302</v>
      </c>
      <c r="B473" s="169" t="s">
        <v>98</v>
      </c>
      <c r="C473" s="169" t="s">
        <v>1220</v>
      </c>
      <c r="D473" s="169" t="s">
        <v>1303</v>
      </c>
      <c r="E473" s="169" t="s">
        <v>851</v>
      </c>
      <c r="F473" s="170" t="n">
        <v>1200000</v>
      </c>
      <c r="G473" s="170" t="n">
        <v>1200000</v>
      </c>
      <c r="H473" s="164" t="str">
        <f aca="false" ca="false" dt2D="false" dtr="false" t="normal">CONCATENATE(C473, , D473, E473)</f>
        <v>07070640041000</v>
      </c>
    </row>
    <row ht="38.25" outlineLevel="0" r="474">
      <c r="A474" s="168" t="s">
        <v>1120</v>
      </c>
      <c r="B474" s="169" t="s">
        <v>98</v>
      </c>
      <c r="C474" s="169" t="s">
        <v>1220</v>
      </c>
      <c r="D474" s="169" t="s">
        <v>1303</v>
      </c>
      <c r="E474" s="169" t="s">
        <v>1121</v>
      </c>
      <c r="F474" s="170" t="n">
        <v>1200000</v>
      </c>
      <c r="G474" s="170" t="n">
        <v>1200000</v>
      </c>
      <c r="H474" s="164" t="str">
        <f aca="false" ca="false" dt2D="false" dtr="false" t="normal">CONCATENATE(C474, , D474, E474)</f>
        <v>07070640041000600</v>
      </c>
    </row>
    <row outlineLevel="0" r="475">
      <c r="A475" s="168" t="s">
        <v>1247</v>
      </c>
      <c r="B475" s="169" t="s">
        <v>98</v>
      </c>
      <c r="C475" s="169" t="s">
        <v>1220</v>
      </c>
      <c r="D475" s="169" t="s">
        <v>1303</v>
      </c>
      <c r="E475" s="169" t="s">
        <v>1248</v>
      </c>
      <c r="F475" s="170" t="n">
        <v>1200000</v>
      </c>
      <c r="G475" s="170" t="n">
        <v>1200000</v>
      </c>
      <c r="H475" s="164" t="str">
        <f aca="false" ca="false" dt2D="false" dtr="false" t="normal">CONCATENATE(C475, , D475, E475)</f>
        <v>07070640041000610</v>
      </c>
    </row>
    <row ht="76.5" outlineLevel="0" r="476">
      <c r="A476" s="168" t="s">
        <v>1249</v>
      </c>
      <c r="B476" s="169" t="s">
        <v>98</v>
      </c>
      <c r="C476" s="169" t="s">
        <v>1220</v>
      </c>
      <c r="D476" s="169" t="s">
        <v>1303</v>
      </c>
      <c r="E476" s="169" t="s">
        <v>1250</v>
      </c>
      <c r="F476" s="170" t="n">
        <v>1200000</v>
      </c>
      <c r="G476" s="170" t="n">
        <v>1200000</v>
      </c>
      <c r="H476" s="164" t="str">
        <f aca="false" ca="false" dt2D="false" dtr="false" t="normal">CONCATENATE(C476, , D476, E476)</f>
        <v>07070640041000611</v>
      </c>
    </row>
    <row ht="127.5" outlineLevel="0" r="477">
      <c r="A477" s="168" t="s">
        <v>1304</v>
      </c>
      <c r="B477" s="169" t="s">
        <v>98</v>
      </c>
      <c r="C477" s="169" t="s">
        <v>1220</v>
      </c>
      <c r="D477" s="169" t="s">
        <v>1305</v>
      </c>
      <c r="E477" s="169" t="s">
        <v>851</v>
      </c>
      <c r="F477" s="170" t="n">
        <v>30000</v>
      </c>
      <c r="G477" s="170" t="n">
        <v>30000</v>
      </c>
      <c r="H477" s="164" t="str">
        <f aca="false" ca="false" dt2D="false" dtr="false" t="normal">CONCATENATE(C477, , D477, E477)</f>
        <v>07070640047000</v>
      </c>
    </row>
    <row ht="38.25" outlineLevel="0" r="478">
      <c r="A478" s="168" t="s">
        <v>1120</v>
      </c>
      <c r="B478" s="169" t="s">
        <v>98</v>
      </c>
      <c r="C478" s="169" t="s">
        <v>1220</v>
      </c>
      <c r="D478" s="169" t="s">
        <v>1305</v>
      </c>
      <c r="E478" s="169" t="s">
        <v>1121</v>
      </c>
      <c r="F478" s="170" t="n">
        <v>30000</v>
      </c>
      <c r="G478" s="170" t="n">
        <v>30000</v>
      </c>
      <c r="H478" s="164" t="str">
        <f aca="false" ca="false" dt2D="false" dtr="false" t="normal">CONCATENATE(C478, , D478, E478)</f>
        <v>07070640047000600</v>
      </c>
    </row>
    <row outlineLevel="0" r="479">
      <c r="A479" s="168" t="s">
        <v>1247</v>
      </c>
      <c r="B479" s="169" t="s">
        <v>98</v>
      </c>
      <c r="C479" s="169" t="s">
        <v>1220</v>
      </c>
      <c r="D479" s="169" t="s">
        <v>1305</v>
      </c>
      <c r="E479" s="169" t="s">
        <v>1248</v>
      </c>
      <c r="F479" s="170" t="n">
        <v>30000</v>
      </c>
      <c r="G479" s="170" t="n">
        <v>30000</v>
      </c>
      <c r="H479" s="164" t="str">
        <f aca="false" ca="false" dt2D="false" dtr="false" t="normal">CONCATENATE(C479, , D479, E479)</f>
        <v>07070640047000610</v>
      </c>
    </row>
    <row ht="25.5" outlineLevel="0" r="480">
      <c r="A480" s="168" t="s">
        <v>1265</v>
      </c>
      <c r="B480" s="169" t="s">
        <v>98</v>
      </c>
      <c r="C480" s="169" t="s">
        <v>1220</v>
      </c>
      <c r="D480" s="169" t="s">
        <v>1305</v>
      </c>
      <c r="E480" s="169" t="s">
        <v>1266</v>
      </c>
      <c r="F480" s="170" t="n">
        <v>30000</v>
      </c>
      <c r="G480" s="170" t="n">
        <v>30000</v>
      </c>
      <c r="H480" s="164" t="str">
        <f aca="false" ca="false" dt2D="false" dtr="false" t="normal">CONCATENATE(C480, , D480, E480)</f>
        <v>07070640047000612</v>
      </c>
    </row>
    <row ht="102" outlineLevel="0" r="481">
      <c r="A481" s="168" t="s">
        <v>1306</v>
      </c>
      <c r="B481" s="169" t="s">
        <v>98</v>
      </c>
      <c r="C481" s="169" t="s">
        <v>1220</v>
      </c>
      <c r="D481" s="169" t="s">
        <v>1307</v>
      </c>
      <c r="E481" s="169" t="s">
        <v>851</v>
      </c>
      <c r="F481" s="170" t="n">
        <v>950000</v>
      </c>
      <c r="G481" s="170" t="n">
        <v>950000</v>
      </c>
      <c r="H481" s="164" t="str">
        <f aca="false" ca="false" dt2D="false" dtr="false" t="normal">CONCATENATE(C481, , D481, E481)</f>
        <v>0707064004Г000</v>
      </c>
    </row>
    <row ht="38.25" outlineLevel="0" r="482">
      <c r="A482" s="168" t="s">
        <v>1120</v>
      </c>
      <c r="B482" s="169" t="s">
        <v>98</v>
      </c>
      <c r="C482" s="169" t="s">
        <v>1220</v>
      </c>
      <c r="D482" s="169" t="s">
        <v>1307</v>
      </c>
      <c r="E482" s="169" t="s">
        <v>1121</v>
      </c>
      <c r="F482" s="170" t="n">
        <v>950000</v>
      </c>
      <c r="G482" s="170" t="n">
        <v>950000</v>
      </c>
      <c r="H482" s="164" t="str">
        <f aca="false" ca="false" dt2D="false" dtr="false" t="normal">CONCATENATE(C482, , D482, E482)</f>
        <v>0707064004Г000600</v>
      </c>
    </row>
    <row outlineLevel="0" r="483">
      <c r="A483" s="168" t="s">
        <v>1247</v>
      </c>
      <c r="B483" s="169" t="s">
        <v>98</v>
      </c>
      <c r="C483" s="169" t="s">
        <v>1220</v>
      </c>
      <c r="D483" s="169" t="s">
        <v>1307</v>
      </c>
      <c r="E483" s="169" t="s">
        <v>1248</v>
      </c>
      <c r="F483" s="170" t="n">
        <v>950000</v>
      </c>
      <c r="G483" s="170" t="n">
        <v>950000</v>
      </c>
      <c r="H483" s="164" t="str">
        <f aca="false" ca="false" dt2D="false" dtr="false" t="normal">CONCATENATE(C483, , D483, E483)</f>
        <v>0707064004Г000610</v>
      </c>
    </row>
    <row ht="76.5" outlineLevel="0" r="484">
      <c r="A484" s="168" t="s">
        <v>1249</v>
      </c>
      <c r="B484" s="169" t="s">
        <v>98</v>
      </c>
      <c r="C484" s="169" t="s">
        <v>1220</v>
      </c>
      <c r="D484" s="169" t="s">
        <v>1307</v>
      </c>
      <c r="E484" s="169" t="s">
        <v>1250</v>
      </c>
      <c r="F484" s="170" t="n">
        <v>950000</v>
      </c>
      <c r="G484" s="170" t="n">
        <v>950000</v>
      </c>
      <c r="H484" s="164" t="str">
        <f aca="false" ca="false" dt2D="false" dtr="false" t="normal">CONCATENATE(C484, , D484, E484)</f>
        <v>0707064004Г000611</v>
      </c>
    </row>
    <row ht="114.75" outlineLevel="0" r="485">
      <c r="A485" s="168" t="s">
        <v>1308</v>
      </c>
      <c r="B485" s="169" t="s">
        <v>98</v>
      </c>
      <c r="C485" s="169" t="s">
        <v>1220</v>
      </c>
      <c r="D485" s="169" t="s">
        <v>1309</v>
      </c>
      <c r="E485" s="169" t="s">
        <v>851</v>
      </c>
      <c r="F485" s="170" t="n">
        <v>24000</v>
      </c>
      <c r="G485" s="170" t="n">
        <v>24000</v>
      </c>
      <c r="H485" s="164" t="str">
        <f aca="false" ca="false" dt2D="false" dtr="false" t="normal">CONCATENATE(C485, , D485, E485)</f>
        <v>0707064004М000</v>
      </c>
    </row>
    <row ht="38.25" outlineLevel="0" r="486">
      <c r="A486" s="168" t="s">
        <v>1120</v>
      </c>
      <c r="B486" s="169" t="s">
        <v>98</v>
      </c>
      <c r="C486" s="169" t="s">
        <v>1220</v>
      </c>
      <c r="D486" s="169" t="s">
        <v>1309</v>
      </c>
      <c r="E486" s="169" t="s">
        <v>1121</v>
      </c>
      <c r="F486" s="170" t="n">
        <v>24000</v>
      </c>
      <c r="G486" s="170" t="n">
        <v>24000</v>
      </c>
      <c r="H486" s="164" t="str">
        <f aca="false" ca="false" dt2D="false" dtr="false" t="normal">CONCATENATE(C486, , D486, E486)</f>
        <v>0707064004М000600</v>
      </c>
    </row>
    <row outlineLevel="0" r="487">
      <c r="A487" s="168" t="s">
        <v>1247</v>
      </c>
      <c r="B487" s="169" t="s">
        <v>98</v>
      </c>
      <c r="C487" s="169" t="s">
        <v>1220</v>
      </c>
      <c r="D487" s="169" t="s">
        <v>1309</v>
      </c>
      <c r="E487" s="169" t="s">
        <v>1248</v>
      </c>
      <c r="F487" s="170" t="n">
        <v>24000</v>
      </c>
      <c r="G487" s="170" t="n">
        <v>24000</v>
      </c>
      <c r="H487" s="164" t="str">
        <f aca="false" ca="false" dt2D="false" dtr="false" t="normal">CONCATENATE(C487, , D487, E487)</f>
        <v>0707064004М000610</v>
      </c>
    </row>
    <row ht="76.5" outlineLevel="0" r="488">
      <c r="A488" s="168" t="s">
        <v>1249</v>
      </c>
      <c r="B488" s="169" t="s">
        <v>98</v>
      </c>
      <c r="C488" s="169" t="s">
        <v>1220</v>
      </c>
      <c r="D488" s="169" t="s">
        <v>1309</v>
      </c>
      <c r="E488" s="169" t="s">
        <v>1250</v>
      </c>
      <c r="F488" s="170" t="n">
        <v>24000</v>
      </c>
      <c r="G488" s="170" t="n">
        <v>24000</v>
      </c>
      <c r="H488" s="164" t="str">
        <f aca="false" ca="false" dt2D="false" dtr="false" t="normal">CONCATENATE(C488, , D488, E488)</f>
        <v>0707064004М000611</v>
      </c>
    </row>
    <row ht="89.25" outlineLevel="0" r="489">
      <c r="A489" s="168" t="s">
        <v>1310</v>
      </c>
      <c r="B489" s="169" t="s">
        <v>98</v>
      </c>
      <c r="C489" s="169" t="s">
        <v>1220</v>
      </c>
      <c r="D489" s="169" t="s">
        <v>1311</v>
      </c>
      <c r="E489" s="169" t="s">
        <v>851</v>
      </c>
      <c r="F489" s="170" t="n">
        <v>250000</v>
      </c>
      <c r="G489" s="170" t="n">
        <v>250000</v>
      </c>
      <c r="H489" s="164" t="str">
        <f aca="false" ca="false" dt2D="false" dtr="false" t="normal">CONCATENATE(C489, , D489, E489)</f>
        <v>0707064004Э000</v>
      </c>
    </row>
    <row ht="38.25" outlineLevel="0" r="490">
      <c r="A490" s="168" t="s">
        <v>1120</v>
      </c>
      <c r="B490" s="169" t="s">
        <v>98</v>
      </c>
      <c r="C490" s="169" t="s">
        <v>1220</v>
      </c>
      <c r="D490" s="169" t="s">
        <v>1311</v>
      </c>
      <c r="E490" s="169" t="s">
        <v>1121</v>
      </c>
      <c r="F490" s="170" t="n">
        <v>250000</v>
      </c>
      <c r="G490" s="170" t="n">
        <v>250000</v>
      </c>
      <c r="H490" s="164" t="str">
        <f aca="false" ca="false" dt2D="false" dtr="false" t="normal">CONCATENATE(C490, , D490, E490)</f>
        <v>0707064004Э000600</v>
      </c>
    </row>
    <row outlineLevel="0" r="491">
      <c r="A491" s="168" t="s">
        <v>1247</v>
      </c>
      <c r="B491" s="169" t="s">
        <v>98</v>
      </c>
      <c r="C491" s="169" t="s">
        <v>1220</v>
      </c>
      <c r="D491" s="169" t="s">
        <v>1311</v>
      </c>
      <c r="E491" s="169" t="s">
        <v>1248</v>
      </c>
      <c r="F491" s="170" t="n">
        <v>250000</v>
      </c>
      <c r="G491" s="170" t="n">
        <v>250000</v>
      </c>
      <c r="H491" s="164" t="str">
        <f aca="false" ca="false" dt2D="false" dtr="false" t="normal">CONCATENATE(C491, , D491, E491)</f>
        <v>0707064004Э000610</v>
      </c>
    </row>
    <row ht="76.5" outlineLevel="0" r="492">
      <c r="A492" s="168" t="s">
        <v>1249</v>
      </c>
      <c r="B492" s="169" t="s">
        <v>98</v>
      </c>
      <c r="C492" s="169" t="s">
        <v>1220</v>
      </c>
      <c r="D492" s="169" t="s">
        <v>1311</v>
      </c>
      <c r="E492" s="169" t="s">
        <v>1250</v>
      </c>
      <c r="F492" s="170" t="n">
        <v>250000</v>
      </c>
      <c r="G492" s="170" t="n">
        <v>250000</v>
      </c>
      <c r="H492" s="164" t="str">
        <f aca="false" ca="false" dt2D="false" dtr="false" t="normal">CONCATENATE(C492, , D492, E492)</f>
        <v>0707064004Э000611</v>
      </c>
    </row>
    <row ht="76.5" outlineLevel="0" r="493">
      <c r="A493" s="168" t="s">
        <v>1312</v>
      </c>
      <c r="B493" s="169" t="s">
        <v>98</v>
      </c>
      <c r="C493" s="169" t="s">
        <v>1220</v>
      </c>
      <c r="D493" s="169" t="s">
        <v>1313</v>
      </c>
      <c r="E493" s="169" t="s">
        <v>851</v>
      </c>
      <c r="F493" s="170" t="n">
        <v>385000</v>
      </c>
      <c r="G493" s="170" t="n">
        <v>385000</v>
      </c>
      <c r="H493" s="164" t="str">
        <f aca="false" ca="false" dt2D="false" dtr="false" t="normal">CONCATENATE(C493, , D493, E493)</f>
        <v>070706400S4560</v>
      </c>
    </row>
    <row ht="38.25" outlineLevel="0" r="494">
      <c r="A494" s="168" t="s">
        <v>1120</v>
      </c>
      <c r="B494" s="169" t="s">
        <v>98</v>
      </c>
      <c r="C494" s="169" t="s">
        <v>1220</v>
      </c>
      <c r="D494" s="169" t="s">
        <v>1313</v>
      </c>
      <c r="E494" s="169" t="s">
        <v>1121</v>
      </c>
      <c r="F494" s="170" t="n">
        <v>385000</v>
      </c>
      <c r="G494" s="170" t="n">
        <v>385000</v>
      </c>
      <c r="H494" s="164" t="str">
        <f aca="false" ca="false" dt2D="false" dtr="false" t="normal">CONCATENATE(C494, , D494, E494)</f>
        <v>070706400S4560600</v>
      </c>
    </row>
    <row outlineLevel="0" r="495">
      <c r="A495" s="168" t="s">
        <v>1247</v>
      </c>
      <c r="B495" s="169" t="s">
        <v>98</v>
      </c>
      <c r="C495" s="169" t="s">
        <v>1220</v>
      </c>
      <c r="D495" s="169" t="s">
        <v>1313</v>
      </c>
      <c r="E495" s="169" t="s">
        <v>1248</v>
      </c>
      <c r="F495" s="170" t="n">
        <v>385000</v>
      </c>
      <c r="G495" s="170" t="n">
        <v>385000</v>
      </c>
      <c r="H495" s="164" t="str">
        <f aca="false" ca="false" dt2D="false" dtr="false" t="normal">CONCATENATE(C495, , D495, E495)</f>
        <v>070706400S4560610</v>
      </c>
    </row>
    <row ht="76.5" outlineLevel="0" r="496">
      <c r="A496" s="168" t="s">
        <v>1249</v>
      </c>
      <c r="B496" s="169" t="s">
        <v>98</v>
      </c>
      <c r="C496" s="169" t="s">
        <v>1220</v>
      </c>
      <c r="D496" s="169" t="s">
        <v>1313</v>
      </c>
      <c r="E496" s="169" t="s">
        <v>1250</v>
      </c>
      <c r="F496" s="170" t="n">
        <v>76000</v>
      </c>
      <c r="G496" s="170" t="n">
        <v>76000</v>
      </c>
      <c r="H496" s="164" t="str">
        <f aca="false" ca="false" dt2D="false" dtr="false" t="normal">CONCATENATE(C496, , D496, E496)</f>
        <v>070706400S4560611</v>
      </c>
    </row>
    <row ht="25.5" outlineLevel="0" r="497">
      <c r="A497" s="168" t="s">
        <v>1265</v>
      </c>
      <c r="B497" s="169" t="s">
        <v>98</v>
      </c>
      <c r="C497" s="169" t="s">
        <v>1220</v>
      </c>
      <c r="D497" s="169" t="s">
        <v>1313</v>
      </c>
      <c r="E497" s="169" t="s">
        <v>1266</v>
      </c>
      <c r="F497" s="170" t="n">
        <v>309000</v>
      </c>
      <c r="G497" s="170" t="n">
        <v>309000</v>
      </c>
      <c r="H497" s="164" t="str">
        <f aca="false" ca="false" dt2D="false" dtr="false" t="normal">CONCATENATE(C497, , D497, E497)</f>
        <v>070706400S4560612</v>
      </c>
    </row>
    <row ht="38.25" outlineLevel="0" r="498">
      <c r="A498" s="168" t="s">
        <v>1316</v>
      </c>
      <c r="B498" s="169" t="s">
        <v>98</v>
      </c>
      <c r="C498" s="169" t="s">
        <v>1220</v>
      </c>
      <c r="D498" s="169" t="s">
        <v>1317</v>
      </c>
      <c r="E498" s="169" t="s">
        <v>851</v>
      </c>
      <c r="F498" s="170" t="n">
        <v>75500</v>
      </c>
      <c r="G498" s="170" t="n">
        <v>75500</v>
      </c>
      <c r="H498" s="164" t="str">
        <f aca="false" ca="false" dt2D="false" dtr="false" t="normal">CONCATENATE(C498, , D498, E498)</f>
        <v>07070650000000</v>
      </c>
    </row>
    <row ht="102" outlineLevel="0" r="499">
      <c r="A499" s="168" t="s">
        <v>1318</v>
      </c>
      <c r="B499" s="169" t="s">
        <v>98</v>
      </c>
      <c r="C499" s="169" t="s">
        <v>1220</v>
      </c>
      <c r="D499" s="169" t="s">
        <v>1319</v>
      </c>
      <c r="E499" s="169" t="s">
        <v>851</v>
      </c>
      <c r="F499" s="170" t="n">
        <v>45500</v>
      </c>
      <c r="G499" s="170" t="n">
        <v>45500</v>
      </c>
      <c r="H499" s="164" t="str">
        <f aca="false" ca="false" dt2D="false" dtr="false" t="normal">CONCATENATE(C499, , D499, E499)</f>
        <v>07070650080010</v>
      </c>
    </row>
    <row ht="38.25" outlineLevel="0" r="500">
      <c r="A500" s="168" t="s">
        <v>1120</v>
      </c>
      <c r="B500" s="169" t="s">
        <v>98</v>
      </c>
      <c r="C500" s="169" t="s">
        <v>1220</v>
      </c>
      <c r="D500" s="169" t="s">
        <v>1319</v>
      </c>
      <c r="E500" s="169" t="s">
        <v>1121</v>
      </c>
      <c r="F500" s="170" t="n">
        <v>45500</v>
      </c>
      <c r="G500" s="170" t="n">
        <v>45500</v>
      </c>
      <c r="H500" s="164" t="str">
        <f aca="false" ca="false" dt2D="false" dtr="false" t="normal">CONCATENATE(C500, , D500, E500)</f>
        <v>07070650080010600</v>
      </c>
    </row>
    <row outlineLevel="0" r="501">
      <c r="A501" s="168" t="s">
        <v>1247</v>
      </c>
      <c r="B501" s="169" t="s">
        <v>98</v>
      </c>
      <c r="C501" s="169" t="s">
        <v>1220</v>
      </c>
      <c r="D501" s="169" t="s">
        <v>1319</v>
      </c>
      <c r="E501" s="169" t="s">
        <v>1248</v>
      </c>
      <c r="F501" s="170" t="n">
        <v>45500</v>
      </c>
      <c r="G501" s="170" t="n">
        <v>45500</v>
      </c>
      <c r="H501" s="164" t="str">
        <f aca="false" ca="false" dt2D="false" dtr="false" t="normal">CONCATENATE(C501, , D501, E501)</f>
        <v>07070650080010610</v>
      </c>
    </row>
    <row ht="76.5" outlineLevel="0" r="502">
      <c r="A502" s="168" t="s">
        <v>1249</v>
      </c>
      <c r="B502" s="169" t="s">
        <v>98</v>
      </c>
      <c r="C502" s="169" t="s">
        <v>1220</v>
      </c>
      <c r="D502" s="169" t="s">
        <v>1319</v>
      </c>
      <c r="E502" s="169" t="s">
        <v>1250</v>
      </c>
      <c r="F502" s="170" t="n">
        <v>45500</v>
      </c>
      <c r="G502" s="170" t="n">
        <v>45500</v>
      </c>
      <c r="H502" s="164" t="str">
        <f aca="false" ca="false" dt2D="false" dtr="false" t="normal">CONCATENATE(C502, , D502, E502)</f>
        <v>07070650080010611</v>
      </c>
    </row>
    <row ht="89.25" outlineLevel="0" r="503">
      <c r="A503" s="168" t="s">
        <v>1320</v>
      </c>
      <c r="B503" s="169" t="s">
        <v>98</v>
      </c>
      <c r="C503" s="169" t="s">
        <v>1220</v>
      </c>
      <c r="D503" s="169" t="s">
        <v>1321</v>
      </c>
      <c r="E503" s="169" t="s">
        <v>851</v>
      </c>
      <c r="F503" s="170" t="n">
        <v>30000</v>
      </c>
      <c r="G503" s="170" t="n">
        <v>30000</v>
      </c>
      <c r="H503" s="164" t="str">
        <f aca="false" ca="false" dt2D="false" dtr="false" t="normal">CONCATENATE(C503, , D503, E503)</f>
        <v>07070650080020</v>
      </c>
    </row>
    <row ht="38.25" outlineLevel="0" r="504">
      <c r="A504" s="168" t="s">
        <v>1120</v>
      </c>
      <c r="B504" s="169" t="s">
        <v>98</v>
      </c>
      <c r="C504" s="169" t="s">
        <v>1220</v>
      </c>
      <c r="D504" s="169" t="s">
        <v>1321</v>
      </c>
      <c r="E504" s="169" t="s">
        <v>1121</v>
      </c>
      <c r="F504" s="170" t="n">
        <v>30000</v>
      </c>
      <c r="G504" s="170" t="n">
        <v>30000</v>
      </c>
      <c r="H504" s="164" t="str">
        <f aca="false" ca="false" dt2D="false" dtr="false" t="normal">CONCATENATE(C504, , D504, E504)</f>
        <v>07070650080020600</v>
      </c>
    </row>
    <row outlineLevel="0" r="505">
      <c r="A505" s="168" t="s">
        <v>1247</v>
      </c>
      <c r="B505" s="169" t="s">
        <v>98</v>
      </c>
      <c r="C505" s="169" t="s">
        <v>1220</v>
      </c>
      <c r="D505" s="169" t="s">
        <v>1321</v>
      </c>
      <c r="E505" s="169" t="s">
        <v>1248</v>
      </c>
      <c r="F505" s="170" t="n">
        <v>30000</v>
      </c>
      <c r="G505" s="170" t="n">
        <v>30000</v>
      </c>
      <c r="H505" s="164" t="str">
        <f aca="false" ca="false" dt2D="false" dtr="false" t="normal">CONCATENATE(C505, , D505, E505)</f>
        <v>07070650080020610</v>
      </c>
    </row>
    <row ht="76.5" outlineLevel="0" r="506">
      <c r="A506" s="168" t="s">
        <v>1249</v>
      </c>
      <c r="B506" s="169" t="s">
        <v>98</v>
      </c>
      <c r="C506" s="169" t="s">
        <v>1220</v>
      </c>
      <c r="D506" s="169" t="s">
        <v>1321</v>
      </c>
      <c r="E506" s="169" t="s">
        <v>1250</v>
      </c>
      <c r="F506" s="170" t="n">
        <v>30000</v>
      </c>
      <c r="G506" s="170" t="n">
        <v>30000</v>
      </c>
      <c r="H506" s="164" t="str">
        <f aca="false" ca="false" dt2D="false" dtr="false" t="normal">CONCATENATE(C506, , D506, E506)</f>
        <v>07070650080020611</v>
      </c>
    </row>
    <row outlineLevel="0" r="507">
      <c r="A507" s="168" t="s">
        <v>1110</v>
      </c>
      <c r="B507" s="169" t="s">
        <v>98</v>
      </c>
      <c r="C507" s="169" t="s">
        <v>1111</v>
      </c>
      <c r="D507" s="169" t="s">
        <v>851</v>
      </c>
      <c r="E507" s="169" t="s">
        <v>851</v>
      </c>
      <c r="F507" s="170" t="n">
        <v>221802666</v>
      </c>
      <c r="G507" s="170" t="n">
        <v>221802666</v>
      </c>
      <c r="H507" s="164" t="str">
        <f aca="false" ca="false" dt2D="false" dtr="false" t="normal">CONCATENATE(C507, , D507, E507)</f>
        <v>0800</v>
      </c>
    </row>
    <row outlineLevel="0" r="508">
      <c r="A508" s="168" t="s">
        <v>1112</v>
      </c>
      <c r="B508" s="169" t="s">
        <v>98</v>
      </c>
      <c r="C508" s="169" t="s">
        <v>1113</v>
      </c>
      <c r="D508" s="169" t="s">
        <v>851</v>
      </c>
      <c r="E508" s="169" t="s">
        <v>851</v>
      </c>
      <c r="F508" s="170" t="n">
        <v>137112539</v>
      </c>
      <c r="G508" s="170" t="n">
        <v>137112539</v>
      </c>
      <c r="H508" s="164" t="str">
        <f aca="false" ca="false" dt2D="false" dtr="false" t="normal">CONCATENATE(C508, , D508, E508)</f>
        <v>0801</v>
      </c>
    </row>
    <row ht="25.5" outlineLevel="0" r="509">
      <c r="A509" s="168" t="s">
        <v>1223</v>
      </c>
      <c r="B509" s="169" t="s">
        <v>98</v>
      </c>
      <c r="C509" s="169" t="s">
        <v>1113</v>
      </c>
      <c r="D509" s="169" t="s">
        <v>1224</v>
      </c>
      <c r="E509" s="169" t="s">
        <v>851</v>
      </c>
      <c r="F509" s="170" t="n">
        <v>137012539</v>
      </c>
      <c r="G509" s="170" t="n">
        <v>137012539</v>
      </c>
      <c r="H509" s="164" t="str">
        <f aca="false" ca="false" dt2D="false" dtr="false" t="normal">CONCATENATE(C509, , D509, E509)</f>
        <v>08010500000000</v>
      </c>
    </row>
    <row outlineLevel="0" r="510">
      <c r="A510" s="168" t="s">
        <v>1324</v>
      </c>
      <c r="B510" s="169" t="s">
        <v>98</v>
      </c>
      <c r="C510" s="169" t="s">
        <v>1113</v>
      </c>
      <c r="D510" s="169" t="s">
        <v>1325</v>
      </c>
      <c r="E510" s="169" t="s">
        <v>851</v>
      </c>
      <c r="F510" s="170" t="n">
        <v>42670871</v>
      </c>
      <c r="G510" s="170" t="n">
        <v>42670871</v>
      </c>
      <c r="H510" s="164" t="str">
        <f aca="false" ca="false" dt2D="false" dtr="false" t="normal">CONCATENATE(C510, , D510, E510)</f>
        <v>08010510000000</v>
      </c>
    </row>
    <row ht="114.75" outlineLevel="0" r="511">
      <c r="A511" s="168" t="s">
        <v>1330</v>
      </c>
      <c r="B511" s="169" t="s">
        <v>98</v>
      </c>
      <c r="C511" s="169" t="s">
        <v>1113</v>
      </c>
      <c r="D511" s="169" t="s">
        <v>1331</v>
      </c>
      <c r="E511" s="169" t="s">
        <v>851</v>
      </c>
      <c r="F511" s="170" t="n">
        <v>36354974</v>
      </c>
      <c r="G511" s="170" t="n">
        <v>36354974</v>
      </c>
      <c r="H511" s="164" t="str">
        <f aca="false" ca="false" dt2D="false" dtr="false" t="normal">CONCATENATE(C511, , D511, E511)</f>
        <v>08010510040000</v>
      </c>
    </row>
    <row ht="38.25" outlineLevel="0" r="512">
      <c r="A512" s="168" t="s">
        <v>1120</v>
      </c>
      <c r="B512" s="169" t="s">
        <v>98</v>
      </c>
      <c r="C512" s="169" t="s">
        <v>1113</v>
      </c>
      <c r="D512" s="169" t="s">
        <v>1331</v>
      </c>
      <c r="E512" s="169" t="s">
        <v>1121</v>
      </c>
      <c r="F512" s="170" t="n">
        <v>36354974</v>
      </c>
      <c r="G512" s="170" t="n">
        <v>36354974</v>
      </c>
      <c r="H512" s="164" t="str">
        <f aca="false" ca="false" dt2D="false" dtr="false" t="normal">CONCATENATE(C512, , D512, E512)</f>
        <v>08010510040000600</v>
      </c>
    </row>
    <row outlineLevel="0" r="513">
      <c r="A513" s="168" t="s">
        <v>1247</v>
      </c>
      <c r="B513" s="169" t="s">
        <v>98</v>
      </c>
      <c r="C513" s="169" t="s">
        <v>1113</v>
      </c>
      <c r="D513" s="169" t="s">
        <v>1331</v>
      </c>
      <c r="E513" s="169" t="s">
        <v>1248</v>
      </c>
      <c r="F513" s="170" t="n">
        <v>36354974</v>
      </c>
      <c r="G513" s="170" t="n">
        <v>36354974</v>
      </c>
      <c r="H513" s="164" t="str">
        <f aca="false" ca="false" dt2D="false" dtr="false" t="normal">CONCATENATE(C513, , D513, E513)</f>
        <v>08010510040000610</v>
      </c>
    </row>
    <row ht="76.5" outlineLevel="0" r="514">
      <c r="A514" s="168" t="s">
        <v>1249</v>
      </c>
      <c r="B514" s="169" t="s">
        <v>98</v>
      </c>
      <c r="C514" s="169" t="s">
        <v>1113</v>
      </c>
      <c r="D514" s="169" t="s">
        <v>1331</v>
      </c>
      <c r="E514" s="169" t="s">
        <v>1250</v>
      </c>
      <c r="F514" s="170" t="n">
        <v>36354974</v>
      </c>
      <c r="G514" s="170" t="n">
        <v>36354974</v>
      </c>
      <c r="H514" s="164" t="str">
        <f aca="false" ca="false" dt2D="false" dtr="false" t="normal">CONCATENATE(C514, , D514, E514)</f>
        <v>08010510040000611</v>
      </c>
    </row>
    <row ht="153" outlineLevel="0" r="515">
      <c r="A515" s="168" t="s">
        <v>1332</v>
      </c>
      <c r="B515" s="169" t="s">
        <v>98</v>
      </c>
      <c r="C515" s="169" t="s">
        <v>1113</v>
      </c>
      <c r="D515" s="169" t="s">
        <v>1333</v>
      </c>
      <c r="E515" s="169" t="s">
        <v>851</v>
      </c>
      <c r="F515" s="170" t="n">
        <v>50000</v>
      </c>
      <c r="G515" s="170" t="n">
        <v>50000</v>
      </c>
      <c r="H515" s="164" t="str">
        <f aca="false" ca="false" dt2D="false" dtr="false" t="normal">CONCATENATE(C515, , D515, E515)</f>
        <v>08010510041000</v>
      </c>
    </row>
    <row ht="38.25" outlineLevel="0" r="516">
      <c r="A516" s="168" t="s">
        <v>1120</v>
      </c>
      <c r="B516" s="169" t="s">
        <v>98</v>
      </c>
      <c r="C516" s="169" t="s">
        <v>1113</v>
      </c>
      <c r="D516" s="169" t="s">
        <v>1333</v>
      </c>
      <c r="E516" s="169" t="s">
        <v>1121</v>
      </c>
      <c r="F516" s="170" t="n">
        <v>50000</v>
      </c>
      <c r="G516" s="170" t="n">
        <v>50000</v>
      </c>
      <c r="H516" s="164" t="str">
        <f aca="false" ca="false" dt2D="false" dtr="false" t="normal">CONCATENATE(C516, , D516, E516)</f>
        <v>08010510041000600</v>
      </c>
    </row>
    <row outlineLevel="0" r="517">
      <c r="A517" s="168" t="s">
        <v>1247</v>
      </c>
      <c r="B517" s="169" t="s">
        <v>98</v>
      </c>
      <c r="C517" s="169" t="s">
        <v>1113</v>
      </c>
      <c r="D517" s="169" t="s">
        <v>1333</v>
      </c>
      <c r="E517" s="169" t="s">
        <v>1248</v>
      </c>
      <c r="F517" s="170" t="n">
        <v>50000</v>
      </c>
      <c r="G517" s="170" t="n">
        <v>50000</v>
      </c>
      <c r="H517" s="164" t="str">
        <f aca="false" ca="false" dt2D="false" dtr="false" t="normal">CONCATENATE(C517, , D517, E517)</f>
        <v>08010510041000610</v>
      </c>
    </row>
    <row ht="76.5" outlineLevel="0" r="518">
      <c r="A518" s="168" t="s">
        <v>1249</v>
      </c>
      <c r="B518" s="169" t="s">
        <v>98</v>
      </c>
      <c r="C518" s="169" t="s">
        <v>1113</v>
      </c>
      <c r="D518" s="169" t="s">
        <v>1333</v>
      </c>
      <c r="E518" s="169" t="s">
        <v>1250</v>
      </c>
      <c r="F518" s="170" t="n">
        <v>50000</v>
      </c>
      <c r="G518" s="170" t="n">
        <v>50000</v>
      </c>
      <c r="H518" s="164" t="str">
        <f aca="false" ca="false" dt2D="false" dtr="false" t="normal">CONCATENATE(C518, , D518, E518)</f>
        <v>08010510041000611</v>
      </c>
    </row>
    <row ht="127.5" outlineLevel="0" r="519">
      <c r="A519" s="168" t="s">
        <v>1334</v>
      </c>
      <c r="B519" s="169" t="s">
        <v>98</v>
      </c>
      <c r="C519" s="169" t="s">
        <v>1113</v>
      </c>
      <c r="D519" s="169" t="s">
        <v>1335</v>
      </c>
      <c r="E519" s="169" t="s">
        <v>851</v>
      </c>
      <c r="F519" s="170" t="n">
        <v>72747</v>
      </c>
      <c r="G519" s="170" t="n">
        <v>72747</v>
      </c>
      <c r="H519" s="164" t="str">
        <f aca="false" ca="false" dt2D="false" dtr="false" t="normal">CONCATENATE(C519, , D519, E519)</f>
        <v>08010510045000</v>
      </c>
    </row>
    <row ht="38.25" outlineLevel="0" r="520">
      <c r="A520" s="168" t="s">
        <v>1120</v>
      </c>
      <c r="B520" s="169" t="s">
        <v>98</v>
      </c>
      <c r="C520" s="169" t="s">
        <v>1113</v>
      </c>
      <c r="D520" s="169" t="s">
        <v>1335</v>
      </c>
      <c r="E520" s="169" t="s">
        <v>1121</v>
      </c>
      <c r="F520" s="170" t="n">
        <v>72747</v>
      </c>
      <c r="G520" s="170" t="n">
        <v>72747</v>
      </c>
      <c r="H520" s="164" t="str">
        <f aca="false" ca="false" dt2D="false" dtr="false" t="normal">CONCATENATE(C520, , D520, E520)</f>
        <v>08010510045000600</v>
      </c>
    </row>
    <row outlineLevel="0" r="521">
      <c r="A521" s="168" t="s">
        <v>1247</v>
      </c>
      <c r="B521" s="169" t="s">
        <v>98</v>
      </c>
      <c r="C521" s="169" t="s">
        <v>1113</v>
      </c>
      <c r="D521" s="169" t="s">
        <v>1335</v>
      </c>
      <c r="E521" s="169" t="s">
        <v>1248</v>
      </c>
      <c r="F521" s="170" t="n">
        <v>72747</v>
      </c>
      <c r="G521" s="170" t="n">
        <v>72747</v>
      </c>
      <c r="H521" s="164" t="str">
        <f aca="false" ca="false" dt2D="false" dtr="false" t="normal">CONCATENATE(C521, , D521, E521)</f>
        <v>08010510045000610</v>
      </c>
    </row>
    <row ht="76.5" outlineLevel="0" r="522">
      <c r="A522" s="168" t="s">
        <v>1249</v>
      </c>
      <c r="B522" s="169" t="s">
        <v>98</v>
      </c>
      <c r="C522" s="169" t="s">
        <v>1113</v>
      </c>
      <c r="D522" s="169" t="s">
        <v>1335</v>
      </c>
      <c r="E522" s="169" t="s">
        <v>1250</v>
      </c>
      <c r="F522" s="170" t="n">
        <v>72747</v>
      </c>
      <c r="G522" s="170" t="n">
        <v>72747</v>
      </c>
      <c r="H522" s="164" t="str">
        <f aca="false" ca="false" dt2D="false" dtr="false" t="normal">CONCATENATE(C522, , D522, E522)</f>
        <v>08010510045000611</v>
      </c>
    </row>
    <row ht="114.75" outlineLevel="0" r="523">
      <c r="A523" s="168" t="s">
        <v>1336</v>
      </c>
      <c r="B523" s="169" t="s">
        <v>98</v>
      </c>
      <c r="C523" s="169" t="s">
        <v>1113</v>
      </c>
      <c r="D523" s="169" t="s">
        <v>1337</v>
      </c>
      <c r="E523" s="169" t="s">
        <v>851</v>
      </c>
      <c r="F523" s="170" t="n">
        <v>226576</v>
      </c>
      <c r="G523" s="170" t="n">
        <v>226576</v>
      </c>
      <c r="H523" s="164" t="str">
        <f aca="false" ca="false" dt2D="false" dtr="false" t="normal">CONCATENATE(C523, , D523, E523)</f>
        <v>08010510047000</v>
      </c>
    </row>
    <row ht="38.25" outlineLevel="0" r="524">
      <c r="A524" s="168" t="s">
        <v>1120</v>
      </c>
      <c r="B524" s="169" t="s">
        <v>98</v>
      </c>
      <c r="C524" s="169" t="s">
        <v>1113</v>
      </c>
      <c r="D524" s="169" t="s">
        <v>1337</v>
      </c>
      <c r="E524" s="169" t="s">
        <v>1121</v>
      </c>
      <c r="F524" s="170" t="n">
        <v>226576</v>
      </c>
      <c r="G524" s="170" t="n">
        <v>226576</v>
      </c>
      <c r="H524" s="164" t="str">
        <f aca="false" ca="false" dt2D="false" dtr="false" t="normal">CONCATENATE(C524, , D524, E524)</f>
        <v>08010510047000600</v>
      </c>
    </row>
    <row outlineLevel="0" r="525">
      <c r="A525" s="168" t="s">
        <v>1247</v>
      </c>
      <c r="B525" s="169" t="s">
        <v>98</v>
      </c>
      <c r="C525" s="169" t="s">
        <v>1113</v>
      </c>
      <c r="D525" s="169" t="s">
        <v>1337</v>
      </c>
      <c r="E525" s="169" t="s">
        <v>1248</v>
      </c>
      <c r="F525" s="170" t="n">
        <v>226576</v>
      </c>
      <c r="G525" s="170" t="n">
        <v>226576</v>
      </c>
      <c r="H525" s="164" t="str">
        <f aca="false" ca="false" dt2D="false" dtr="false" t="normal">CONCATENATE(C525, , D525, E525)</f>
        <v>08010510047000610</v>
      </c>
    </row>
    <row ht="25.5" outlineLevel="0" r="526">
      <c r="A526" s="168" t="s">
        <v>1265</v>
      </c>
      <c r="B526" s="169" t="s">
        <v>98</v>
      </c>
      <c r="C526" s="169" t="s">
        <v>1113</v>
      </c>
      <c r="D526" s="169" t="s">
        <v>1337</v>
      </c>
      <c r="E526" s="169" t="s">
        <v>1266</v>
      </c>
      <c r="F526" s="170" t="n">
        <v>226576</v>
      </c>
      <c r="G526" s="170" t="n">
        <v>226576</v>
      </c>
      <c r="H526" s="164" t="str">
        <f aca="false" ca="false" dt2D="false" dtr="false" t="normal">CONCATENATE(C526, , D526, E526)</f>
        <v>08010510047000612</v>
      </c>
    </row>
    <row ht="114.75" outlineLevel="0" r="527">
      <c r="A527" s="168" t="s">
        <v>1338</v>
      </c>
      <c r="B527" s="169" t="s">
        <v>98</v>
      </c>
      <c r="C527" s="169" t="s">
        <v>1113</v>
      </c>
      <c r="D527" s="169" t="s">
        <v>1339</v>
      </c>
      <c r="E527" s="169" t="s">
        <v>851</v>
      </c>
      <c r="F527" s="170" t="n">
        <v>3700000</v>
      </c>
      <c r="G527" s="170" t="n">
        <v>3700000</v>
      </c>
      <c r="H527" s="164" t="str">
        <f aca="false" ca="false" dt2D="false" dtr="false" t="normal">CONCATENATE(C527, , D527, E527)</f>
        <v>0801051004Г000</v>
      </c>
    </row>
    <row ht="38.25" outlineLevel="0" r="528">
      <c r="A528" s="168" t="s">
        <v>1120</v>
      </c>
      <c r="B528" s="169" t="s">
        <v>98</v>
      </c>
      <c r="C528" s="169" t="s">
        <v>1113</v>
      </c>
      <c r="D528" s="169" t="s">
        <v>1339</v>
      </c>
      <c r="E528" s="169" t="s">
        <v>1121</v>
      </c>
      <c r="F528" s="170" t="n">
        <v>3700000</v>
      </c>
      <c r="G528" s="170" t="n">
        <v>3700000</v>
      </c>
      <c r="H528" s="164" t="str">
        <f aca="false" ca="false" dt2D="false" dtr="false" t="normal">CONCATENATE(C528, , D528, E528)</f>
        <v>0801051004Г000600</v>
      </c>
    </row>
    <row outlineLevel="0" r="529">
      <c r="A529" s="168" t="s">
        <v>1247</v>
      </c>
      <c r="B529" s="169" t="s">
        <v>98</v>
      </c>
      <c r="C529" s="169" t="s">
        <v>1113</v>
      </c>
      <c r="D529" s="169" t="s">
        <v>1339</v>
      </c>
      <c r="E529" s="169" t="s">
        <v>1248</v>
      </c>
      <c r="F529" s="170" t="n">
        <v>3700000</v>
      </c>
      <c r="G529" s="170" t="n">
        <v>3700000</v>
      </c>
      <c r="H529" s="164" t="str">
        <f aca="false" ca="false" dt2D="false" dtr="false" t="normal">CONCATENATE(C529, , D529, E529)</f>
        <v>0801051004Г000610</v>
      </c>
    </row>
    <row ht="76.5" outlineLevel="0" r="530">
      <c r="A530" s="168" t="s">
        <v>1249</v>
      </c>
      <c r="B530" s="169" t="s">
        <v>98</v>
      </c>
      <c r="C530" s="169" t="s">
        <v>1113</v>
      </c>
      <c r="D530" s="169" t="s">
        <v>1339</v>
      </c>
      <c r="E530" s="169" t="s">
        <v>1250</v>
      </c>
      <c r="F530" s="170" t="n">
        <v>3700000</v>
      </c>
      <c r="G530" s="170" t="n">
        <v>3700000</v>
      </c>
      <c r="H530" s="164" t="str">
        <f aca="false" ca="false" dt2D="false" dtr="false" t="normal">CONCATENATE(C530, , D530, E530)</f>
        <v>0801051004Г000611</v>
      </c>
    </row>
    <row ht="76.5" outlineLevel="0" r="531">
      <c r="A531" s="168" t="s">
        <v>1340</v>
      </c>
      <c r="B531" s="169" t="s">
        <v>98</v>
      </c>
      <c r="C531" s="169" t="s">
        <v>1113</v>
      </c>
      <c r="D531" s="169" t="s">
        <v>1341</v>
      </c>
      <c r="E531" s="169" t="s">
        <v>851</v>
      </c>
      <c r="F531" s="170" t="n">
        <v>35200</v>
      </c>
      <c r="G531" s="170" t="n">
        <v>35200</v>
      </c>
      <c r="H531" s="164" t="str">
        <f aca="false" ca="false" dt2D="false" dtr="false" t="normal">CONCATENATE(C531, , D531, E531)</f>
        <v>0801051004М000</v>
      </c>
    </row>
    <row ht="38.25" outlineLevel="0" r="532">
      <c r="A532" s="168" t="s">
        <v>1120</v>
      </c>
      <c r="B532" s="169" t="s">
        <v>98</v>
      </c>
      <c r="C532" s="169" t="s">
        <v>1113</v>
      </c>
      <c r="D532" s="169" t="s">
        <v>1341</v>
      </c>
      <c r="E532" s="169" t="s">
        <v>1121</v>
      </c>
      <c r="F532" s="170" t="n">
        <v>35200</v>
      </c>
      <c r="G532" s="170" t="n">
        <v>35200</v>
      </c>
      <c r="H532" s="164" t="str">
        <f aca="false" ca="false" dt2D="false" dtr="false" t="normal">CONCATENATE(C532, , D532, E532)</f>
        <v>0801051004М000600</v>
      </c>
    </row>
    <row outlineLevel="0" r="533">
      <c r="A533" s="168" t="s">
        <v>1247</v>
      </c>
      <c r="B533" s="169" t="s">
        <v>98</v>
      </c>
      <c r="C533" s="169" t="s">
        <v>1113</v>
      </c>
      <c r="D533" s="169" t="s">
        <v>1341</v>
      </c>
      <c r="E533" s="169" t="s">
        <v>1248</v>
      </c>
      <c r="F533" s="170" t="n">
        <v>35200</v>
      </c>
      <c r="G533" s="170" t="n">
        <v>35200</v>
      </c>
      <c r="H533" s="164" t="str">
        <f aca="false" ca="false" dt2D="false" dtr="false" t="normal">CONCATENATE(C533, , D533, E533)</f>
        <v>0801051004М000610</v>
      </c>
    </row>
    <row ht="76.5" outlineLevel="0" r="534">
      <c r="A534" s="168" t="s">
        <v>1249</v>
      </c>
      <c r="B534" s="169" t="s">
        <v>98</v>
      </c>
      <c r="C534" s="169" t="s">
        <v>1113</v>
      </c>
      <c r="D534" s="169" t="s">
        <v>1341</v>
      </c>
      <c r="E534" s="169" t="s">
        <v>1250</v>
      </c>
      <c r="F534" s="170" t="n">
        <v>35200</v>
      </c>
      <c r="G534" s="170" t="n">
        <v>35200</v>
      </c>
      <c r="H534" s="164" t="str">
        <f aca="false" ca="false" dt2D="false" dtr="false" t="normal">CONCATENATE(C534, , D534, E534)</f>
        <v>0801051004М000611</v>
      </c>
    </row>
    <row ht="102" outlineLevel="0" r="535">
      <c r="A535" s="168" t="s">
        <v>1342</v>
      </c>
      <c r="B535" s="169" t="s">
        <v>98</v>
      </c>
      <c r="C535" s="169" t="s">
        <v>1113</v>
      </c>
      <c r="D535" s="169" t="s">
        <v>1343</v>
      </c>
      <c r="E535" s="169" t="s">
        <v>851</v>
      </c>
      <c r="F535" s="170" t="n">
        <v>1300000</v>
      </c>
      <c r="G535" s="170" t="n">
        <v>1300000</v>
      </c>
      <c r="H535" s="164" t="str">
        <f aca="false" ca="false" dt2D="false" dtr="false" t="normal">CONCATENATE(C535, , D535, E535)</f>
        <v>0801051004Э000</v>
      </c>
    </row>
    <row ht="38.25" outlineLevel="0" r="536">
      <c r="A536" s="168" t="s">
        <v>1120</v>
      </c>
      <c r="B536" s="169" t="s">
        <v>98</v>
      </c>
      <c r="C536" s="169" t="s">
        <v>1113</v>
      </c>
      <c r="D536" s="169" t="s">
        <v>1343</v>
      </c>
      <c r="E536" s="169" t="s">
        <v>1121</v>
      </c>
      <c r="F536" s="170" t="n">
        <v>1300000</v>
      </c>
      <c r="G536" s="170" t="n">
        <v>1300000</v>
      </c>
      <c r="H536" s="164" t="str">
        <f aca="false" ca="false" dt2D="false" dtr="false" t="normal">CONCATENATE(C536, , D536, E536)</f>
        <v>0801051004Э000600</v>
      </c>
    </row>
    <row outlineLevel="0" r="537">
      <c r="A537" s="168" t="s">
        <v>1247</v>
      </c>
      <c r="B537" s="169" t="s">
        <v>98</v>
      </c>
      <c r="C537" s="169" t="s">
        <v>1113</v>
      </c>
      <c r="D537" s="169" t="s">
        <v>1343</v>
      </c>
      <c r="E537" s="169" t="s">
        <v>1248</v>
      </c>
      <c r="F537" s="170" t="n">
        <v>1300000</v>
      </c>
      <c r="G537" s="170" t="n">
        <v>1300000</v>
      </c>
      <c r="H537" s="164" t="str">
        <f aca="false" ca="false" dt2D="false" dtr="false" t="normal">CONCATENATE(C537, , D537, E537)</f>
        <v>0801051004Э000610</v>
      </c>
    </row>
    <row ht="76.5" outlineLevel="0" r="538">
      <c r="A538" s="168" t="s">
        <v>1249</v>
      </c>
      <c r="B538" s="169" t="s">
        <v>98</v>
      </c>
      <c r="C538" s="169" t="s">
        <v>1113</v>
      </c>
      <c r="D538" s="169" t="s">
        <v>1343</v>
      </c>
      <c r="E538" s="169" t="s">
        <v>1250</v>
      </c>
      <c r="F538" s="170" t="n">
        <v>1300000</v>
      </c>
      <c r="G538" s="170" t="n">
        <v>1300000</v>
      </c>
      <c r="H538" s="164" t="str">
        <f aca="false" ca="false" dt2D="false" dtr="false" t="normal">CONCATENATE(C538, , D538, E538)</f>
        <v>0801051004Э000611</v>
      </c>
    </row>
    <row ht="63.75" outlineLevel="0" r="539">
      <c r="A539" s="168" t="s">
        <v>1344</v>
      </c>
      <c r="B539" s="169" t="s">
        <v>98</v>
      </c>
      <c r="C539" s="169" t="s">
        <v>1113</v>
      </c>
      <c r="D539" s="169" t="s">
        <v>1345</v>
      </c>
      <c r="E539" s="169" t="s">
        <v>851</v>
      </c>
      <c r="F539" s="170" t="n">
        <v>150000</v>
      </c>
      <c r="G539" s="170" t="n">
        <v>150000</v>
      </c>
      <c r="H539" s="164" t="str">
        <f aca="false" ca="false" dt2D="false" dtr="false" t="normal">CONCATENATE(C539, , D539, E539)</f>
        <v>08010510080530</v>
      </c>
    </row>
    <row ht="38.25" outlineLevel="0" r="540">
      <c r="A540" s="168" t="s">
        <v>1120</v>
      </c>
      <c r="B540" s="169" t="s">
        <v>98</v>
      </c>
      <c r="C540" s="169" t="s">
        <v>1113</v>
      </c>
      <c r="D540" s="169" t="s">
        <v>1345</v>
      </c>
      <c r="E540" s="169" t="s">
        <v>1121</v>
      </c>
      <c r="F540" s="170" t="n">
        <v>150000</v>
      </c>
      <c r="G540" s="170" t="n">
        <v>150000</v>
      </c>
      <c r="H540" s="164" t="str">
        <f aca="false" ca="false" dt2D="false" dtr="false" t="normal">CONCATENATE(C540, , D540, E540)</f>
        <v>08010510080530600</v>
      </c>
    </row>
    <row outlineLevel="0" r="541">
      <c r="A541" s="168" t="s">
        <v>1247</v>
      </c>
      <c r="B541" s="169" t="s">
        <v>98</v>
      </c>
      <c r="C541" s="169" t="s">
        <v>1113</v>
      </c>
      <c r="D541" s="169" t="s">
        <v>1345</v>
      </c>
      <c r="E541" s="169" t="s">
        <v>1248</v>
      </c>
      <c r="F541" s="170" t="n">
        <v>150000</v>
      </c>
      <c r="G541" s="170" t="n">
        <v>150000</v>
      </c>
      <c r="H541" s="164" t="str">
        <f aca="false" ca="false" dt2D="false" dtr="false" t="normal">CONCATENATE(C541, , D541, E541)</f>
        <v>08010510080530610</v>
      </c>
    </row>
    <row ht="25.5" outlineLevel="0" r="542">
      <c r="A542" s="168" t="s">
        <v>1265</v>
      </c>
      <c r="B542" s="169" t="s">
        <v>98</v>
      </c>
      <c r="C542" s="169" t="s">
        <v>1113</v>
      </c>
      <c r="D542" s="169" t="s">
        <v>1345</v>
      </c>
      <c r="E542" s="169" t="s">
        <v>1266</v>
      </c>
      <c r="F542" s="170" t="n">
        <v>150000</v>
      </c>
      <c r="G542" s="170" t="n">
        <v>150000</v>
      </c>
      <c r="H542" s="164" t="str">
        <f aca="false" ca="false" dt2D="false" dtr="false" t="normal">CONCATENATE(C542, , D542, E542)</f>
        <v>08010510080530612</v>
      </c>
    </row>
    <row ht="89.25" outlineLevel="0" r="543">
      <c r="A543" s="168" t="s">
        <v>1346</v>
      </c>
      <c r="B543" s="169" t="s">
        <v>98</v>
      </c>
      <c r="C543" s="169" t="s">
        <v>1113</v>
      </c>
      <c r="D543" s="169" t="s">
        <v>1347</v>
      </c>
      <c r="E543" s="169" t="s">
        <v>851</v>
      </c>
      <c r="F543" s="170" t="n">
        <v>342424</v>
      </c>
      <c r="G543" s="170" t="n">
        <v>342424</v>
      </c>
      <c r="H543" s="164" t="str">
        <f aca="false" ca="false" dt2D="false" dtr="false" t="normal">CONCATENATE(C543, , D543, E543)</f>
        <v>080105100L5191</v>
      </c>
    </row>
    <row ht="38.25" outlineLevel="0" r="544">
      <c r="A544" s="168" t="s">
        <v>1120</v>
      </c>
      <c r="B544" s="169" t="s">
        <v>98</v>
      </c>
      <c r="C544" s="169" t="s">
        <v>1113</v>
      </c>
      <c r="D544" s="169" t="s">
        <v>1347</v>
      </c>
      <c r="E544" s="169" t="s">
        <v>1121</v>
      </c>
      <c r="F544" s="170" t="n">
        <v>342424</v>
      </c>
      <c r="G544" s="170" t="n">
        <v>342424</v>
      </c>
      <c r="H544" s="164" t="str">
        <f aca="false" ca="false" dt2D="false" dtr="false" t="normal">CONCATENATE(C544, , D544, E544)</f>
        <v>080105100L5191600</v>
      </c>
    </row>
    <row outlineLevel="0" r="545">
      <c r="A545" s="168" t="s">
        <v>1247</v>
      </c>
      <c r="B545" s="169" t="s">
        <v>98</v>
      </c>
      <c r="C545" s="169" t="s">
        <v>1113</v>
      </c>
      <c r="D545" s="169" t="s">
        <v>1347</v>
      </c>
      <c r="E545" s="169" t="s">
        <v>1248</v>
      </c>
      <c r="F545" s="170" t="n">
        <v>342424</v>
      </c>
      <c r="G545" s="170" t="n">
        <v>342424</v>
      </c>
      <c r="H545" s="164" t="str">
        <f aca="false" ca="false" dt2D="false" dtr="false" t="normal">CONCATENATE(C545, , D545, E545)</f>
        <v>080105100L5191610</v>
      </c>
    </row>
    <row ht="25.5" outlineLevel="0" r="546">
      <c r="A546" s="168" t="s">
        <v>1265</v>
      </c>
      <c r="B546" s="169" t="s">
        <v>98</v>
      </c>
      <c r="C546" s="169" t="s">
        <v>1113</v>
      </c>
      <c r="D546" s="169" t="s">
        <v>1347</v>
      </c>
      <c r="E546" s="169" t="s">
        <v>1266</v>
      </c>
      <c r="F546" s="170" t="n">
        <v>342424</v>
      </c>
      <c r="G546" s="170" t="n">
        <v>342424</v>
      </c>
      <c r="H546" s="164" t="str">
        <f aca="false" ca="false" dt2D="false" dtr="false" t="normal">CONCATENATE(C546, , D546, E546)</f>
        <v>080105100L5191612</v>
      </c>
    </row>
    <row ht="63.75" outlineLevel="0" r="547">
      <c r="A547" s="168" t="s">
        <v>1348</v>
      </c>
      <c r="B547" s="169" t="s">
        <v>98</v>
      </c>
      <c r="C547" s="169" t="s">
        <v>1113</v>
      </c>
      <c r="D547" s="169" t="s">
        <v>1349</v>
      </c>
      <c r="E547" s="169" t="s">
        <v>851</v>
      </c>
      <c r="F547" s="170" t="n">
        <v>438950</v>
      </c>
      <c r="G547" s="170" t="n">
        <v>438950</v>
      </c>
      <c r="H547" s="164" t="str">
        <f aca="false" ca="false" dt2D="false" dtr="false" t="normal">CONCATENATE(C547, , D547, E547)</f>
        <v>080105100S4880</v>
      </c>
    </row>
    <row ht="38.25" outlineLevel="0" r="548">
      <c r="A548" s="168" t="s">
        <v>1120</v>
      </c>
      <c r="B548" s="169" t="s">
        <v>98</v>
      </c>
      <c r="C548" s="169" t="s">
        <v>1113</v>
      </c>
      <c r="D548" s="169" t="s">
        <v>1349</v>
      </c>
      <c r="E548" s="169" t="s">
        <v>1121</v>
      </c>
      <c r="F548" s="170" t="n">
        <v>438950</v>
      </c>
      <c r="G548" s="170" t="n">
        <v>438950</v>
      </c>
      <c r="H548" s="164" t="str">
        <f aca="false" ca="false" dt2D="false" dtr="false" t="normal">CONCATENATE(C548, , D548, E548)</f>
        <v>080105100S4880600</v>
      </c>
    </row>
    <row outlineLevel="0" r="549">
      <c r="A549" s="168" t="s">
        <v>1247</v>
      </c>
      <c r="B549" s="169" t="s">
        <v>98</v>
      </c>
      <c r="C549" s="169" t="s">
        <v>1113</v>
      </c>
      <c r="D549" s="169" t="s">
        <v>1349</v>
      </c>
      <c r="E549" s="169" t="s">
        <v>1248</v>
      </c>
      <c r="F549" s="170" t="n">
        <v>438950</v>
      </c>
      <c r="G549" s="170" t="n">
        <v>438950</v>
      </c>
      <c r="H549" s="164" t="str">
        <f aca="false" ca="false" dt2D="false" dtr="false" t="normal">CONCATENATE(C549, , D549, E549)</f>
        <v>080105100S4880610</v>
      </c>
    </row>
    <row ht="25.5" outlineLevel="0" r="550">
      <c r="A550" s="168" t="s">
        <v>1265</v>
      </c>
      <c r="B550" s="169" t="s">
        <v>98</v>
      </c>
      <c r="C550" s="169" t="s">
        <v>1113</v>
      </c>
      <c r="D550" s="169" t="s">
        <v>1349</v>
      </c>
      <c r="E550" s="169" t="s">
        <v>1266</v>
      </c>
      <c r="F550" s="170" t="n">
        <v>438950</v>
      </c>
      <c r="G550" s="170" t="n">
        <v>438950</v>
      </c>
      <c r="H550" s="164" t="str">
        <f aca="false" ca="false" dt2D="false" dtr="false" t="normal">CONCATENATE(C550, , D550, E550)</f>
        <v>080105100S4880612</v>
      </c>
    </row>
    <row ht="25.5" outlineLevel="0" r="551">
      <c r="A551" s="168" t="s">
        <v>1350</v>
      </c>
      <c r="B551" s="169" t="s">
        <v>98</v>
      </c>
      <c r="C551" s="169" t="s">
        <v>1113</v>
      </c>
      <c r="D551" s="169" t="s">
        <v>1351</v>
      </c>
      <c r="E551" s="169" t="s">
        <v>851</v>
      </c>
      <c r="F551" s="170" t="n">
        <v>94341668</v>
      </c>
      <c r="G551" s="170" t="n">
        <v>94341668</v>
      </c>
      <c r="H551" s="164" t="str">
        <f aca="false" ca="false" dt2D="false" dtr="false" t="normal">CONCATENATE(C551, , D551, E551)</f>
        <v>08010520000000</v>
      </c>
    </row>
    <row ht="114.75" outlineLevel="0" r="552">
      <c r="A552" s="168" t="s">
        <v>1356</v>
      </c>
      <c r="B552" s="169" t="s">
        <v>98</v>
      </c>
      <c r="C552" s="169" t="s">
        <v>1113</v>
      </c>
      <c r="D552" s="169" t="s">
        <v>1357</v>
      </c>
      <c r="E552" s="169" t="s">
        <v>851</v>
      </c>
      <c r="F552" s="170" t="n">
        <v>69292273</v>
      </c>
      <c r="G552" s="170" t="n">
        <v>69292273</v>
      </c>
      <c r="H552" s="164" t="str">
        <f aca="false" ca="false" dt2D="false" dtr="false" t="normal">CONCATENATE(C552, , D552, E552)</f>
        <v>08010520040000</v>
      </c>
    </row>
    <row ht="38.25" outlineLevel="0" r="553">
      <c r="A553" s="168" t="s">
        <v>1120</v>
      </c>
      <c r="B553" s="169" t="s">
        <v>98</v>
      </c>
      <c r="C553" s="169" t="s">
        <v>1113</v>
      </c>
      <c r="D553" s="169" t="s">
        <v>1357</v>
      </c>
      <c r="E553" s="169" t="s">
        <v>1121</v>
      </c>
      <c r="F553" s="170" t="n">
        <v>69292273</v>
      </c>
      <c r="G553" s="170" t="n">
        <v>69292273</v>
      </c>
      <c r="H553" s="164" t="str">
        <f aca="false" ca="false" dt2D="false" dtr="false" t="normal">CONCATENATE(C553, , D553, E553)</f>
        <v>08010520040000600</v>
      </c>
    </row>
    <row outlineLevel="0" r="554">
      <c r="A554" s="168" t="s">
        <v>1247</v>
      </c>
      <c r="B554" s="169" t="s">
        <v>98</v>
      </c>
      <c r="C554" s="169" t="s">
        <v>1113</v>
      </c>
      <c r="D554" s="169" t="s">
        <v>1357</v>
      </c>
      <c r="E554" s="169" t="s">
        <v>1248</v>
      </c>
      <c r="F554" s="170" t="n">
        <v>69292273</v>
      </c>
      <c r="G554" s="170" t="n">
        <v>69292273</v>
      </c>
      <c r="H554" s="164" t="str">
        <f aca="false" ca="false" dt2D="false" dtr="false" t="normal">CONCATENATE(C554, , D554, E554)</f>
        <v>08010520040000610</v>
      </c>
    </row>
    <row ht="76.5" outlineLevel="0" r="555">
      <c r="A555" s="168" t="s">
        <v>1249</v>
      </c>
      <c r="B555" s="169" t="s">
        <v>98</v>
      </c>
      <c r="C555" s="169" t="s">
        <v>1113</v>
      </c>
      <c r="D555" s="169" t="s">
        <v>1357</v>
      </c>
      <c r="E555" s="169" t="s">
        <v>1250</v>
      </c>
      <c r="F555" s="170" t="n">
        <v>69292273</v>
      </c>
      <c r="G555" s="170" t="n">
        <v>69292273</v>
      </c>
      <c r="H555" s="164" t="str">
        <f aca="false" ca="false" dt2D="false" dtr="false" t="normal">CONCATENATE(C555, , D555, E555)</f>
        <v>08010520040000611</v>
      </c>
    </row>
    <row ht="165.75" outlineLevel="0" r="556">
      <c r="A556" s="168" t="s">
        <v>1358</v>
      </c>
      <c r="B556" s="169" t="s">
        <v>98</v>
      </c>
      <c r="C556" s="169" t="s">
        <v>1113</v>
      </c>
      <c r="D556" s="169" t="s">
        <v>1359</v>
      </c>
      <c r="E556" s="169" t="s">
        <v>851</v>
      </c>
      <c r="F556" s="170" t="n">
        <v>310000</v>
      </c>
      <c r="G556" s="170" t="n">
        <v>310000</v>
      </c>
      <c r="H556" s="164" t="str">
        <f aca="false" ca="false" dt2D="false" dtr="false" t="normal">CONCATENATE(C556, , D556, E556)</f>
        <v>08010520041000</v>
      </c>
    </row>
    <row ht="38.25" outlineLevel="0" r="557">
      <c r="A557" s="168" t="s">
        <v>1120</v>
      </c>
      <c r="B557" s="169" t="s">
        <v>98</v>
      </c>
      <c r="C557" s="169" t="s">
        <v>1113</v>
      </c>
      <c r="D557" s="169" t="s">
        <v>1359</v>
      </c>
      <c r="E557" s="169" t="s">
        <v>1121</v>
      </c>
      <c r="F557" s="170" t="n">
        <v>310000</v>
      </c>
      <c r="G557" s="170" t="n">
        <v>310000</v>
      </c>
      <c r="H557" s="164" t="str">
        <f aca="false" ca="false" dt2D="false" dtr="false" t="normal">CONCATENATE(C557, , D557, E557)</f>
        <v>08010520041000600</v>
      </c>
    </row>
    <row outlineLevel="0" r="558">
      <c r="A558" s="168" t="s">
        <v>1247</v>
      </c>
      <c r="B558" s="169" t="s">
        <v>98</v>
      </c>
      <c r="C558" s="169" t="s">
        <v>1113</v>
      </c>
      <c r="D558" s="169" t="s">
        <v>1359</v>
      </c>
      <c r="E558" s="169" t="s">
        <v>1248</v>
      </c>
      <c r="F558" s="170" t="n">
        <v>310000</v>
      </c>
      <c r="G558" s="170" t="n">
        <v>310000</v>
      </c>
      <c r="H558" s="164" t="str">
        <f aca="false" ca="false" dt2D="false" dtr="false" t="normal">CONCATENATE(C558, , D558, E558)</f>
        <v>08010520041000610</v>
      </c>
    </row>
    <row ht="76.5" outlineLevel="0" r="559">
      <c r="A559" s="168" t="s">
        <v>1249</v>
      </c>
      <c r="B559" s="169" t="s">
        <v>98</v>
      </c>
      <c r="C559" s="169" t="s">
        <v>1113</v>
      </c>
      <c r="D559" s="169" t="s">
        <v>1359</v>
      </c>
      <c r="E559" s="169" t="s">
        <v>1250</v>
      </c>
      <c r="F559" s="170" t="n">
        <v>310000</v>
      </c>
      <c r="G559" s="170" t="n">
        <v>310000</v>
      </c>
      <c r="H559" s="164" t="str">
        <f aca="false" ca="false" dt2D="false" dtr="false" t="normal">CONCATENATE(C559, , D559, E559)</f>
        <v>08010520041000611</v>
      </c>
    </row>
    <row ht="127.5" outlineLevel="0" r="560">
      <c r="A560" s="168" t="s">
        <v>1360</v>
      </c>
      <c r="B560" s="169" t="s">
        <v>98</v>
      </c>
      <c r="C560" s="169" t="s">
        <v>1113</v>
      </c>
      <c r="D560" s="169" t="s">
        <v>1361</v>
      </c>
      <c r="E560" s="169" t="s">
        <v>851</v>
      </c>
      <c r="F560" s="170" t="n">
        <v>309395</v>
      </c>
      <c r="G560" s="170" t="n">
        <v>309395</v>
      </c>
      <c r="H560" s="164" t="str">
        <f aca="false" ca="false" dt2D="false" dtr="false" t="normal">CONCATENATE(C560, , D560, E560)</f>
        <v>08010520045000</v>
      </c>
    </row>
    <row ht="38.25" outlineLevel="0" r="561">
      <c r="A561" s="168" t="s">
        <v>1120</v>
      </c>
      <c r="B561" s="169" t="s">
        <v>98</v>
      </c>
      <c r="C561" s="169" t="s">
        <v>1113</v>
      </c>
      <c r="D561" s="169" t="s">
        <v>1361</v>
      </c>
      <c r="E561" s="169" t="s">
        <v>1121</v>
      </c>
      <c r="F561" s="170" t="n">
        <v>309395</v>
      </c>
      <c r="G561" s="170" t="n">
        <v>309395</v>
      </c>
      <c r="H561" s="164" t="str">
        <f aca="false" ca="false" dt2D="false" dtr="false" t="normal">CONCATENATE(C561, , D561, E561)</f>
        <v>08010520045000600</v>
      </c>
    </row>
    <row outlineLevel="0" r="562">
      <c r="A562" s="168" t="s">
        <v>1247</v>
      </c>
      <c r="B562" s="169" t="s">
        <v>98</v>
      </c>
      <c r="C562" s="169" t="s">
        <v>1113</v>
      </c>
      <c r="D562" s="169" t="s">
        <v>1361</v>
      </c>
      <c r="E562" s="169" t="s">
        <v>1248</v>
      </c>
      <c r="F562" s="170" t="n">
        <v>309395</v>
      </c>
      <c r="G562" s="170" t="n">
        <v>309395</v>
      </c>
      <c r="H562" s="164" t="str">
        <f aca="false" ca="false" dt2D="false" dtr="false" t="normal">CONCATENATE(C562, , D562, E562)</f>
        <v>08010520045000610</v>
      </c>
    </row>
    <row ht="76.5" outlineLevel="0" r="563">
      <c r="A563" s="168" t="s">
        <v>1249</v>
      </c>
      <c r="B563" s="169" t="s">
        <v>98</v>
      </c>
      <c r="C563" s="169" t="s">
        <v>1113</v>
      </c>
      <c r="D563" s="169" t="s">
        <v>1361</v>
      </c>
      <c r="E563" s="169" t="s">
        <v>1250</v>
      </c>
      <c r="F563" s="170" t="n">
        <v>309395</v>
      </c>
      <c r="G563" s="170" t="n">
        <v>309395</v>
      </c>
      <c r="H563" s="164" t="str">
        <f aca="false" ca="false" dt2D="false" dtr="false" t="normal">CONCATENATE(C563, , D563, E563)</f>
        <v>08010520045000611</v>
      </c>
    </row>
    <row ht="114.75" outlineLevel="0" r="564">
      <c r="A564" s="168" t="s">
        <v>1362</v>
      </c>
      <c r="B564" s="169" t="s">
        <v>98</v>
      </c>
      <c r="C564" s="169" t="s">
        <v>1113</v>
      </c>
      <c r="D564" s="169" t="s">
        <v>1363</v>
      </c>
      <c r="E564" s="169" t="s">
        <v>851</v>
      </c>
      <c r="F564" s="170" t="n">
        <v>700000</v>
      </c>
      <c r="G564" s="170" t="n">
        <v>700000</v>
      </c>
      <c r="H564" s="164" t="str">
        <f aca="false" ca="false" dt2D="false" dtr="false" t="normal">CONCATENATE(C564, , D564, E564)</f>
        <v>08010520047000</v>
      </c>
    </row>
    <row ht="38.25" outlineLevel="0" r="565">
      <c r="A565" s="168" t="s">
        <v>1120</v>
      </c>
      <c r="B565" s="169" t="s">
        <v>98</v>
      </c>
      <c r="C565" s="169" t="s">
        <v>1113</v>
      </c>
      <c r="D565" s="169" t="s">
        <v>1363</v>
      </c>
      <c r="E565" s="169" t="s">
        <v>1121</v>
      </c>
      <c r="F565" s="170" t="n">
        <v>700000</v>
      </c>
      <c r="G565" s="170" t="n">
        <v>700000</v>
      </c>
      <c r="H565" s="164" t="str">
        <f aca="false" ca="false" dt2D="false" dtr="false" t="normal">CONCATENATE(C565, , D565, E565)</f>
        <v>08010520047000600</v>
      </c>
    </row>
    <row outlineLevel="0" r="566">
      <c r="A566" s="168" t="s">
        <v>1247</v>
      </c>
      <c r="B566" s="169" t="s">
        <v>98</v>
      </c>
      <c r="C566" s="169" t="s">
        <v>1113</v>
      </c>
      <c r="D566" s="169" t="s">
        <v>1363</v>
      </c>
      <c r="E566" s="169" t="s">
        <v>1248</v>
      </c>
      <c r="F566" s="170" t="n">
        <v>700000</v>
      </c>
      <c r="G566" s="170" t="n">
        <v>700000</v>
      </c>
      <c r="H566" s="164" t="str">
        <f aca="false" ca="false" dt2D="false" dtr="false" t="normal">CONCATENATE(C566, , D566, E566)</f>
        <v>08010520047000610</v>
      </c>
    </row>
    <row ht="25.5" outlineLevel="0" r="567">
      <c r="A567" s="168" t="s">
        <v>1265</v>
      </c>
      <c r="B567" s="169" t="s">
        <v>98</v>
      </c>
      <c r="C567" s="169" t="s">
        <v>1113</v>
      </c>
      <c r="D567" s="169" t="s">
        <v>1363</v>
      </c>
      <c r="E567" s="169" t="s">
        <v>1266</v>
      </c>
      <c r="F567" s="170" t="n">
        <v>700000</v>
      </c>
      <c r="G567" s="170" t="n">
        <v>700000</v>
      </c>
      <c r="H567" s="164" t="str">
        <f aca="false" ca="false" dt2D="false" dtr="false" t="normal">CONCATENATE(C567, , D567, E567)</f>
        <v>08010520047000612</v>
      </c>
    </row>
    <row ht="114.75" outlineLevel="0" r="568">
      <c r="A568" s="168" t="s">
        <v>1364</v>
      </c>
      <c r="B568" s="169" t="s">
        <v>98</v>
      </c>
      <c r="C568" s="169" t="s">
        <v>1113</v>
      </c>
      <c r="D568" s="169" t="s">
        <v>1365</v>
      </c>
      <c r="E568" s="169" t="s">
        <v>851</v>
      </c>
      <c r="F568" s="170" t="n">
        <v>20000000</v>
      </c>
      <c r="G568" s="170" t="n">
        <v>20000000</v>
      </c>
      <c r="H568" s="164" t="str">
        <f aca="false" ca="false" dt2D="false" dtr="false" t="normal">CONCATENATE(C568, , D568, E568)</f>
        <v>0801052004Г000</v>
      </c>
    </row>
    <row ht="38.25" outlineLevel="0" r="569">
      <c r="A569" s="168" t="s">
        <v>1120</v>
      </c>
      <c r="B569" s="169" t="s">
        <v>98</v>
      </c>
      <c r="C569" s="169" t="s">
        <v>1113</v>
      </c>
      <c r="D569" s="169" t="s">
        <v>1365</v>
      </c>
      <c r="E569" s="169" t="s">
        <v>1121</v>
      </c>
      <c r="F569" s="170" t="n">
        <v>20000000</v>
      </c>
      <c r="G569" s="170" t="n">
        <v>20000000</v>
      </c>
      <c r="H569" s="164" t="str">
        <f aca="false" ca="false" dt2D="false" dtr="false" t="normal">CONCATENATE(C569, , D569, E569)</f>
        <v>0801052004Г000600</v>
      </c>
    </row>
    <row outlineLevel="0" r="570">
      <c r="A570" s="168" t="s">
        <v>1247</v>
      </c>
      <c r="B570" s="169" t="s">
        <v>98</v>
      </c>
      <c r="C570" s="169" t="s">
        <v>1113</v>
      </c>
      <c r="D570" s="169" t="s">
        <v>1365</v>
      </c>
      <c r="E570" s="169" t="s">
        <v>1248</v>
      </c>
      <c r="F570" s="170" t="n">
        <v>20000000</v>
      </c>
      <c r="G570" s="170" t="n">
        <v>20000000</v>
      </c>
      <c r="H570" s="164" t="str">
        <f aca="false" ca="false" dt2D="false" dtr="false" t="normal">CONCATENATE(C570, , D570, E570)</f>
        <v>0801052004Г000610</v>
      </c>
    </row>
    <row ht="76.5" outlineLevel="0" r="571">
      <c r="A571" s="168" t="s">
        <v>1249</v>
      </c>
      <c r="B571" s="169" t="s">
        <v>98</v>
      </c>
      <c r="C571" s="169" t="s">
        <v>1113</v>
      </c>
      <c r="D571" s="169" t="s">
        <v>1365</v>
      </c>
      <c r="E571" s="169" t="s">
        <v>1250</v>
      </c>
      <c r="F571" s="170" t="n">
        <v>20000000</v>
      </c>
      <c r="G571" s="170" t="n">
        <v>20000000</v>
      </c>
      <c r="H571" s="164" t="str">
        <f aca="false" ca="false" dt2D="false" dtr="false" t="normal">CONCATENATE(C571, , D571, E571)</f>
        <v>0801052004Г000611</v>
      </c>
    </row>
    <row ht="76.5" outlineLevel="0" r="572">
      <c r="A572" s="168" t="s">
        <v>1366</v>
      </c>
      <c r="B572" s="169" t="s">
        <v>98</v>
      </c>
      <c r="C572" s="169" t="s">
        <v>1113</v>
      </c>
      <c r="D572" s="169" t="s">
        <v>1367</v>
      </c>
      <c r="E572" s="169" t="s">
        <v>851</v>
      </c>
      <c r="F572" s="170" t="n">
        <v>380000</v>
      </c>
      <c r="G572" s="170" t="n">
        <v>380000</v>
      </c>
      <c r="H572" s="164" t="str">
        <f aca="false" ca="false" dt2D="false" dtr="false" t="normal">CONCATENATE(C572, , D572, E572)</f>
        <v>0801052004М000</v>
      </c>
    </row>
    <row ht="38.25" outlineLevel="0" r="573">
      <c r="A573" s="168" t="s">
        <v>1120</v>
      </c>
      <c r="B573" s="169" t="s">
        <v>98</v>
      </c>
      <c r="C573" s="169" t="s">
        <v>1113</v>
      </c>
      <c r="D573" s="169" t="s">
        <v>1367</v>
      </c>
      <c r="E573" s="169" t="s">
        <v>1121</v>
      </c>
      <c r="F573" s="170" t="n">
        <v>380000</v>
      </c>
      <c r="G573" s="170" t="n">
        <v>380000</v>
      </c>
      <c r="H573" s="164" t="str">
        <f aca="false" ca="false" dt2D="false" dtr="false" t="normal">CONCATENATE(C573, , D573, E573)</f>
        <v>0801052004М000600</v>
      </c>
    </row>
    <row outlineLevel="0" r="574">
      <c r="A574" s="168" t="s">
        <v>1247</v>
      </c>
      <c r="B574" s="169" t="s">
        <v>98</v>
      </c>
      <c r="C574" s="169" t="s">
        <v>1113</v>
      </c>
      <c r="D574" s="169" t="s">
        <v>1367</v>
      </c>
      <c r="E574" s="169" t="s">
        <v>1248</v>
      </c>
      <c r="F574" s="170" t="n">
        <v>380000</v>
      </c>
      <c r="G574" s="170" t="n">
        <v>380000</v>
      </c>
      <c r="H574" s="164" t="str">
        <f aca="false" ca="false" dt2D="false" dtr="false" t="normal">CONCATENATE(C574, , D574, E574)</f>
        <v>0801052004М000610</v>
      </c>
    </row>
    <row ht="76.5" outlineLevel="0" r="575">
      <c r="A575" s="168" t="s">
        <v>1249</v>
      </c>
      <c r="B575" s="169" t="s">
        <v>98</v>
      </c>
      <c r="C575" s="169" t="s">
        <v>1113</v>
      </c>
      <c r="D575" s="169" t="s">
        <v>1367</v>
      </c>
      <c r="E575" s="169" t="s">
        <v>1250</v>
      </c>
      <c r="F575" s="170" t="n">
        <v>380000</v>
      </c>
      <c r="G575" s="170" t="n">
        <v>380000</v>
      </c>
      <c r="H575" s="164" t="str">
        <f aca="false" ca="false" dt2D="false" dtr="false" t="normal">CONCATENATE(C575, , D575, E575)</f>
        <v>0801052004М000611</v>
      </c>
    </row>
    <row ht="102" outlineLevel="0" r="576">
      <c r="A576" s="168" t="s">
        <v>1368</v>
      </c>
      <c r="B576" s="169" t="s">
        <v>98</v>
      </c>
      <c r="C576" s="169" t="s">
        <v>1113</v>
      </c>
      <c r="D576" s="169" t="s">
        <v>1369</v>
      </c>
      <c r="E576" s="169" t="s">
        <v>851</v>
      </c>
      <c r="F576" s="170" t="n">
        <v>3350000</v>
      </c>
      <c r="G576" s="170" t="n">
        <v>3350000</v>
      </c>
      <c r="H576" s="164" t="str">
        <f aca="false" ca="false" dt2D="false" dtr="false" t="normal">CONCATENATE(C576, , D576, E576)</f>
        <v>0801052004Э000</v>
      </c>
    </row>
    <row ht="38.25" outlineLevel="0" r="577">
      <c r="A577" s="168" t="s">
        <v>1120</v>
      </c>
      <c r="B577" s="169" t="s">
        <v>98</v>
      </c>
      <c r="C577" s="169" t="s">
        <v>1113</v>
      </c>
      <c r="D577" s="169" t="s">
        <v>1369</v>
      </c>
      <c r="E577" s="169" t="s">
        <v>1121</v>
      </c>
      <c r="F577" s="170" t="n">
        <v>3350000</v>
      </c>
      <c r="G577" s="170" t="n">
        <v>3350000</v>
      </c>
      <c r="H577" s="164" t="str">
        <f aca="false" ca="false" dt2D="false" dtr="false" t="normal">CONCATENATE(C577, , D577, E577)</f>
        <v>0801052004Э000600</v>
      </c>
    </row>
    <row outlineLevel="0" r="578">
      <c r="A578" s="168" t="s">
        <v>1247</v>
      </c>
      <c r="B578" s="169" t="s">
        <v>98</v>
      </c>
      <c r="C578" s="169" t="s">
        <v>1113</v>
      </c>
      <c r="D578" s="169" t="s">
        <v>1369</v>
      </c>
      <c r="E578" s="169" t="s">
        <v>1248</v>
      </c>
      <c r="F578" s="170" t="n">
        <v>3350000</v>
      </c>
      <c r="G578" s="170" t="n">
        <v>3350000</v>
      </c>
      <c r="H578" s="164" t="str">
        <f aca="false" ca="false" dt2D="false" dtr="false" t="normal">CONCATENATE(C578, , D578, E578)</f>
        <v>0801052004Э000610</v>
      </c>
    </row>
    <row ht="76.5" outlineLevel="0" r="579">
      <c r="A579" s="168" t="s">
        <v>1249</v>
      </c>
      <c r="B579" s="169" t="s">
        <v>98</v>
      </c>
      <c r="C579" s="169" t="s">
        <v>1113</v>
      </c>
      <c r="D579" s="169" t="s">
        <v>1369</v>
      </c>
      <c r="E579" s="169" t="s">
        <v>1250</v>
      </c>
      <c r="F579" s="170" t="n">
        <v>3350000</v>
      </c>
      <c r="G579" s="170" t="n">
        <v>3350000</v>
      </c>
      <c r="H579" s="164" t="str">
        <f aca="false" ca="false" dt2D="false" dtr="false" t="normal">CONCATENATE(C579, , D579, E579)</f>
        <v>0801052004Э000611</v>
      </c>
    </row>
    <row ht="51" outlineLevel="0" r="580">
      <c r="A580" s="168" t="s">
        <v>1114</v>
      </c>
      <c r="B580" s="169" t="s">
        <v>98</v>
      </c>
      <c r="C580" s="169" t="s">
        <v>1113</v>
      </c>
      <c r="D580" s="169" t="s">
        <v>1115</v>
      </c>
      <c r="E580" s="169" t="s">
        <v>851</v>
      </c>
      <c r="F580" s="170" t="n">
        <v>100000</v>
      </c>
      <c r="G580" s="170" t="n">
        <v>100000</v>
      </c>
      <c r="H580" s="164" t="str">
        <f aca="false" ca="false" dt2D="false" dtr="false" t="normal">CONCATENATE(C580, , D580, E580)</f>
        <v>08011300000000</v>
      </c>
    </row>
    <row ht="63.75" outlineLevel="0" r="581">
      <c r="A581" s="168" t="s">
        <v>1382</v>
      </c>
      <c r="B581" s="169" t="s">
        <v>98</v>
      </c>
      <c r="C581" s="169" t="s">
        <v>1113</v>
      </c>
      <c r="D581" s="169" t="s">
        <v>1383</v>
      </c>
      <c r="E581" s="169" t="s">
        <v>851</v>
      </c>
      <c r="F581" s="170" t="n">
        <v>100000</v>
      </c>
      <c r="G581" s="170" t="n">
        <v>100000</v>
      </c>
      <c r="H581" s="164" t="str">
        <f aca="false" ca="false" dt2D="false" dtr="false" t="normal">CONCATENATE(C581, , D581, E581)</f>
        <v>08011320000000</v>
      </c>
    </row>
    <row ht="140.25" outlineLevel="0" r="582">
      <c r="A582" s="168" t="s">
        <v>1384</v>
      </c>
      <c r="B582" s="169" t="s">
        <v>98</v>
      </c>
      <c r="C582" s="169" t="s">
        <v>1113</v>
      </c>
      <c r="D582" s="169" t="s">
        <v>1385</v>
      </c>
      <c r="E582" s="169" t="s">
        <v>851</v>
      </c>
      <c r="F582" s="170" t="n">
        <v>50000</v>
      </c>
      <c r="G582" s="170" t="n">
        <v>50000</v>
      </c>
      <c r="H582" s="164" t="str">
        <f aca="false" ca="false" dt2D="false" dtr="false" t="normal">CONCATENATE(C582, , D582, E582)</f>
        <v>08011320080020</v>
      </c>
    </row>
    <row ht="38.25" outlineLevel="0" r="583">
      <c r="A583" s="168" t="s">
        <v>872</v>
      </c>
      <c r="B583" s="169" t="s">
        <v>98</v>
      </c>
      <c r="C583" s="169" t="s">
        <v>1113</v>
      </c>
      <c r="D583" s="169" t="s">
        <v>1385</v>
      </c>
      <c r="E583" s="169" t="s">
        <v>873</v>
      </c>
      <c r="F583" s="170" t="n">
        <v>50000</v>
      </c>
      <c r="G583" s="170" t="n">
        <v>50000</v>
      </c>
      <c r="H583" s="164" t="str">
        <f aca="false" ca="false" dt2D="false" dtr="false" t="normal">CONCATENATE(C583, , D583, E583)</f>
        <v>08011320080020200</v>
      </c>
    </row>
    <row ht="38.25" outlineLevel="0" r="584">
      <c r="A584" s="168" t="s">
        <v>874</v>
      </c>
      <c r="B584" s="169" t="s">
        <v>98</v>
      </c>
      <c r="C584" s="169" t="s">
        <v>1113</v>
      </c>
      <c r="D584" s="169" t="s">
        <v>1385</v>
      </c>
      <c r="E584" s="169" t="s">
        <v>875</v>
      </c>
      <c r="F584" s="170" t="n">
        <v>50000</v>
      </c>
      <c r="G584" s="170" t="n">
        <v>50000</v>
      </c>
      <c r="H584" s="164" t="str">
        <f aca="false" ca="false" dt2D="false" dtr="false" t="normal">CONCATENATE(C584, , D584, E584)</f>
        <v>08011320080020240</v>
      </c>
    </row>
    <row outlineLevel="0" r="585">
      <c r="A585" s="168" t="s">
        <v>876</v>
      </c>
      <c r="B585" s="169" t="s">
        <v>98</v>
      </c>
      <c r="C585" s="169" t="s">
        <v>1113</v>
      </c>
      <c r="D585" s="169" t="s">
        <v>1385</v>
      </c>
      <c r="E585" s="169" t="s">
        <v>877</v>
      </c>
      <c r="F585" s="170" t="n">
        <v>50000</v>
      </c>
      <c r="G585" s="170" t="n">
        <v>50000</v>
      </c>
      <c r="H585" s="164" t="str">
        <f aca="false" ca="false" dt2D="false" dtr="false" t="normal">CONCATENATE(C585, , D585, E585)</f>
        <v>08011320080020244</v>
      </c>
    </row>
    <row ht="153" outlineLevel="0" r="586">
      <c r="A586" s="168" t="s">
        <v>1386</v>
      </c>
      <c r="B586" s="169" t="s">
        <v>98</v>
      </c>
      <c r="C586" s="169" t="s">
        <v>1113</v>
      </c>
      <c r="D586" s="169" t="s">
        <v>1387</v>
      </c>
      <c r="E586" s="169" t="s">
        <v>851</v>
      </c>
      <c r="F586" s="170" t="n">
        <v>50000</v>
      </c>
      <c r="G586" s="170" t="n">
        <v>50000</v>
      </c>
      <c r="H586" s="164" t="str">
        <f aca="false" ca="false" dt2D="false" dtr="false" t="normal">CONCATENATE(C586, , D586, E586)</f>
        <v>0801132008Ф010</v>
      </c>
    </row>
    <row ht="38.25" outlineLevel="0" r="587">
      <c r="A587" s="168" t="s">
        <v>872</v>
      </c>
      <c r="B587" s="169" t="s">
        <v>98</v>
      </c>
      <c r="C587" s="169" t="s">
        <v>1113</v>
      </c>
      <c r="D587" s="169" t="s">
        <v>1387</v>
      </c>
      <c r="E587" s="169" t="s">
        <v>873</v>
      </c>
      <c r="F587" s="170" t="n">
        <v>50000</v>
      </c>
      <c r="G587" s="170" t="n">
        <v>50000</v>
      </c>
      <c r="H587" s="164" t="str">
        <f aca="false" ca="false" dt2D="false" dtr="false" t="normal">CONCATENATE(C587, , D587, E587)</f>
        <v>0801132008Ф010200</v>
      </c>
    </row>
    <row ht="38.25" outlineLevel="0" r="588">
      <c r="A588" s="168" t="s">
        <v>874</v>
      </c>
      <c r="B588" s="169" t="s">
        <v>98</v>
      </c>
      <c r="C588" s="169" t="s">
        <v>1113</v>
      </c>
      <c r="D588" s="169" t="s">
        <v>1387</v>
      </c>
      <c r="E588" s="169" t="s">
        <v>875</v>
      </c>
      <c r="F588" s="170" t="n">
        <v>50000</v>
      </c>
      <c r="G588" s="170" t="n">
        <v>50000</v>
      </c>
      <c r="H588" s="164" t="str">
        <f aca="false" ca="false" dt2D="false" dtr="false" t="normal">CONCATENATE(C588, , D588, E588)</f>
        <v>0801132008Ф010240</v>
      </c>
    </row>
    <row outlineLevel="0" r="589">
      <c r="A589" s="168" t="s">
        <v>876</v>
      </c>
      <c r="B589" s="169" t="s">
        <v>98</v>
      </c>
      <c r="C589" s="169" t="s">
        <v>1113</v>
      </c>
      <c r="D589" s="169" t="s">
        <v>1387</v>
      </c>
      <c r="E589" s="169" t="s">
        <v>877</v>
      </c>
      <c r="F589" s="170" t="n">
        <v>50000</v>
      </c>
      <c r="G589" s="170" t="n">
        <v>50000</v>
      </c>
      <c r="H589" s="164" t="str">
        <f aca="false" ca="false" dt2D="false" dtr="false" t="normal">CONCATENATE(C589, , D589, E589)</f>
        <v>0801132008Ф010244</v>
      </c>
    </row>
    <row ht="25.5" outlineLevel="0" r="590">
      <c r="A590" s="168" t="s">
        <v>1388</v>
      </c>
      <c r="B590" s="169" t="s">
        <v>98</v>
      </c>
      <c r="C590" s="169" t="s">
        <v>1389</v>
      </c>
      <c r="D590" s="169" t="s">
        <v>851</v>
      </c>
      <c r="E590" s="169" t="s">
        <v>851</v>
      </c>
      <c r="F590" s="170" t="n">
        <v>84690127</v>
      </c>
      <c r="G590" s="170" t="n">
        <v>84690127</v>
      </c>
      <c r="H590" s="164" t="str">
        <f aca="false" ca="false" dt2D="false" dtr="false" t="normal">CONCATENATE(C590, , D590, E590)</f>
        <v>0804</v>
      </c>
    </row>
    <row ht="25.5" outlineLevel="0" r="591">
      <c r="A591" s="168" t="s">
        <v>1223</v>
      </c>
      <c r="B591" s="169" t="s">
        <v>98</v>
      </c>
      <c r="C591" s="169" t="s">
        <v>1389</v>
      </c>
      <c r="D591" s="169" t="s">
        <v>1224</v>
      </c>
      <c r="E591" s="169" t="s">
        <v>851</v>
      </c>
      <c r="F591" s="170" t="n">
        <v>84690127</v>
      </c>
      <c r="G591" s="170" t="n">
        <v>84690127</v>
      </c>
      <c r="H591" s="164" t="str">
        <f aca="false" ca="false" dt2D="false" dtr="false" t="normal">CONCATENATE(C591, , D591, E591)</f>
        <v>08040500000000</v>
      </c>
    </row>
    <row ht="38.25" outlineLevel="0" r="592">
      <c r="A592" s="168" t="s">
        <v>1225</v>
      </c>
      <c r="B592" s="169" t="s">
        <v>98</v>
      </c>
      <c r="C592" s="169" t="s">
        <v>1389</v>
      </c>
      <c r="D592" s="169" t="s">
        <v>1226</v>
      </c>
      <c r="E592" s="169" t="s">
        <v>851</v>
      </c>
      <c r="F592" s="170" t="n">
        <v>84690127</v>
      </c>
      <c r="G592" s="170" t="n">
        <v>84690127</v>
      </c>
      <c r="H592" s="164" t="str">
        <f aca="false" ca="false" dt2D="false" dtr="false" t="normal">CONCATENATE(C592, , D592, E592)</f>
        <v>08040530000000</v>
      </c>
    </row>
    <row ht="127.5" outlineLevel="0" r="593">
      <c r="A593" s="168" t="s">
        <v>1257</v>
      </c>
      <c r="B593" s="169" t="s">
        <v>98</v>
      </c>
      <c r="C593" s="169" t="s">
        <v>1389</v>
      </c>
      <c r="D593" s="169" t="s">
        <v>1258</v>
      </c>
      <c r="E593" s="169" t="s">
        <v>851</v>
      </c>
      <c r="F593" s="170" t="n">
        <v>45442027</v>
      </c>
      <c r="G593" s="170" t="n">
        <v>45442027</v>
      </c>
      <c r="H593" s="164" t="str">
        <f aca="false" ca="false" dt2D="false" dtr="false" t="normal">CONCATENATE(C593, , D593, E593)</f>
        <v>08040530040000</v>
      </c>
    </row>
    <row ht="76.5" outlineLevel="0" r="594">
      <c r="A594" s="168" t="s">
        <v>862</v>
      </c>
      <c r="B594" s="169" t="s">
        <v>98</v>
      </c>
      <c r="C594" s="169" t="s">
        <v>1389</v>
      </c>
      <c r="D594" s="169" t="s">
        <v>1258</v>
      </c>
      <c r="E594" s="169" t="s">
        <v>505</v>
      </c>
      <c r="F594" s="170" t="n">
        <v>42352824</v>
      </c>
      <c r="G594" s="170" t="n">
        <v>42352824</v>
      </c>
      <c r="H594" s="164" t="str">
        <f aca="false" ca="false" dt2D="false" dtr="false" t="normal">CONCATENATE(C594, , D594, E594)</f>
        <v>08040530040000100</v>
      </c>
    </row>
    <row ht="25.5" outlineLevel="0" r="595">
      <c r="A595" s="168" t="s">
        <v>981</v>
      </c>
      <c r="B595" s="169" t="s">
        <v>98</v>
      </c>
      <c r="C595" s="169" t="s">
        <v>1389</v>
      </c>
      <c r="D595" s="169" t="s">
        <v>1258</v>
      </c>
      <c r="E595" s="169" t="s">
        <v>483</v>
      </c>
      <c r="F595" s="170" t="n">
        <v>42352824</v>
      </c>
      <c r="G595" s="170" t="n">
        <v>42352824</v>
      </c>
      <c r="H595" s="164" t="str">
        <f aca="false" ca="false" dt2D="false" dtr="false" t="normal">CONCATENATE(C595, , D595, E595)</f>
        <v>08040530040000110</v>
      </c>
    </row>
    <row outlineLevel="0" r="596">
      <c r="A596" s="168" t="s">
        <v>982</v>
      </c>
      <c r="B596" s="169" t="s">
        <v>98</v>
      </c>
      <c r="C596" s="169" t="s">
        <v>1389</v>
      </c>
      <c r="D596" s="169" t="s">
        <v>1258</v>
      </c>
      <c r="E596" s="169" t="s">
        <v>983</v>
      </c>
      <c r="F596" s="170" t="n">
        <v>32465671</v>
      </c>
      <c r="G596" s="170" t="n">
        <v>32465671</v>
      </c>
      <c r="H596" s="164" t="str">
        <f aca="false" ca="false" dt2D="false" dtr="false" t="normal">CONCATENATE(C596, , D596, E596)</f>
        <v>08040530040000111</v>
      </c>
    </row>
    <row ht="25.5" outlineLevel="0" r="597">
      <c r="A597" s="168" t="s">
        <v>1201</v>
      </c>
      <c r="B597" s="169" t="s">
        <v>98</v>
      </c>
      <c r="C597" s="169" t="s">
        <v>1389</v>
      </c>
      <c r="D597" s="169" t="s">
        <v>1258</v>
      </c>
      <c r="E597" s="169" t="s">
        <v>1202</v>
      </c>
      <c r="F597" s="170" t="n">
        <v>131000</v>
      </c>
      <c r="G597" s="170" t="n">
        <v>131000</v>
      </c>
      <c r="H597" s="164" t="str">
        <f aca="false" ca="false" dt2D="false" dtr="false" t="normal">CONCATENATE(C597, , D597, E597)</f>
        <v>08040530040000112</v>
      </c>
    </row>
    <row ht="51" outlineLevel="0" r="598">
      <c r="A598" s="168" t="s">
        <v>984</v>
      </c>
      <c r="B598" s="169" t="s">
        <v>98</v>
      </c>
      <c r="C598" s="169" t="s">
        <v>1389</v>
      </c>
      <c r="D598" s="169" t="s">
        <v>1258</v>
      </c>
      <c r="E598" s="169" t="s">
        <v>985</v>
      </c>
      <c r="F598" s="170" t="n">
        <v>9756153</v>
      </c>
      <c r="G598" s="170" t="n">
        <v>9756153</v>
      </c>
      <c r="H598" s="164" t="str">
        <f aca="false" ca="false" dt2D="false" dtr="false" t="normal">CONCATENATE(C598, , D598, E598)</f>
        <v>08040530040000119</v>
      </c>
    </row>
    <row ht="38.25" outlineLevel="0" r="599">
      <c r="A599" s="168" t="s">
        <v>872</v>
      </c>
      <c r="B599" s="169" t="s">
        <v>98</v>
      </c>
      <c r="C599" s="169" t="s">
        <v>1389</v>
      </c>
      <c r="D599" s="169" t="s">
        <v>1258</v>
      </c>
      <c r="E599" s="169" t="s">
        <v>873</v>
      </c>
      <c r="F599" s="170" t="n">
        <v>3075703</v>
      </c>
      <c r="G599" s="170" t="n">
        <v>3075703</v>
      </c>
      <c r="H599" s="164" t="str">
        <f aca="false" ca="false" dt2D="false" dtr="false" t="normal">CONCATENATE(C599, , D599, E599)</f>
        <v>08040530040000200</v>
      </c>
    </row>
    <row ht="38.25" outlineLevel="0" r="600">
      <c r="A600" s="168" t="s">
        <v>874</v>
      </c>
      <c r="B600" s="169" t="s">
        <v>98</v>
      </c>
      <c r="C600" s="169" t="s">
        <v>1389</v>
      </c>
      <c r="D600" s="169" t="s">
        <v>1258</v>
      </c>
      <c r="E600" s="169" t="s">
        <v>875</v>
      </c>
      <c r="F600" s="170" t="n">
        <v>3075703</v>
      </c>
      <c r="G600" s="170" t="n">
        <v>3075703</v>
      </c>
      <c r="H600" s="164" t="str">
        <f aca="false" ca="false" dt2D="false" dtr="false" t="normal">CONCATENATE(C600, , D600, E600)</f>
        <v>08040530040000240</v>
      </c>
    </row>
    <row outlineLevel="0" r="601">
      <c r="A601" s="168" t="s">
        <v>876</v>
      </c>
      <c r="B601" s="169" t="s">
        <v>98</v>
      </c>
      <c r="C601" s="169" t="s">
        <v>1389</v>
      </c>
      <c r="D601" s="169" t="s">
        <v>1258</v>
      </c>
      <c r="E601" s="169" t="s">
        <v>877</v>
      </c>
      <c r="F601" s="170" t="n">
        <v>3075703</v>
      </c>
      <c r="G601" s="170" t="n">
        <v>3075703</v>
      </c>
      <c r="H601" s="164" t="str">
        <f aca="false" ca="false" dt2D="false" dtr="false" t="normal">CONCATENATE(C601, , D601, E601)</f>
        <v>08040530040000244</v>
      </c>
    </row>
    <row outlineLevel="0" r="602">
      <c r="A602" s="168" t="s">
        <v>910</v>
      </c>
      <c r="B602" s="169" t="s">
        <v>98</v>
      </c>
      <c r="C602" s="169" t="s">
        <v>1389</v>
      </c>
      <c r="D602" s="169" t="s">
        <v>1258</v>
      </c>
      <c r="E602" s="169" t="s">
        <v>911</v>
      </c>
      <c r="F602" s="170" t="n">
        <v>13500</v>
      </c>
      <c r="G602" s="170" t="n">
        <v>13500</v>
      </c>
      <c r="H602" s="164" t="str">
        <f aca="false" ca="false" dt2D="false" dtr="false" t="normal">CONCATENATE(C602, , D602, E602)</f>
        <v>08040530040000800</v>
      </c>
    </row>
    <row outlineLevel="0" r="603">
      <c r="A603" s="168" t="s">
        <v>912</v>
      </c>
      <c r="B603" s="169" t="s">
        <v>98</v>
      </c>
      <c r="C603" s="169" t="s">
        <v>1389</v>
      </c>
      <c r="D603" s="169" t="s">
        <v>1258</v>
      </c>
      <c r="E603" s="169" t="s">
        <v>913</v>
      </c>
      <c r="F603" s="170" t="n">
        <v>13500</v>
      </c>
      <c r="G603" s="170" t="n">
        <v>13500</v>
      </c>
      <c r="H603" s="164" t="str">
        <f aca="false" ca="false" dt2D="false" dtr="false" t="normal">CONCATENATE(C603, , D603, E603)</f>
        <v>08040530040000850</v>
      </c>
    </row>
    <row outlineLevel="0" r="604">
      <c r="A604" s="168" t="s">
        <v>914</v>
      </c>
      <c r="B604" s="169" t="s">
        <v>98</v>
      </c>
      <c r="C604" s="169" t="s">
        <v>1389</v>
      </c>
      <c r="D604" s="169" t="s">
        <v>1258</v>
      </c>
      <c r="E604" s="169" t="s">
        <v>915</v>
      </c>
      <c r="F604" s="170" t="n">
        <v>13500</v>
      </c>
      <c r="G604" s="170" t="n">
        <v>13500</v>
      </c>
      <c r="H604" s="164" t="str">
        <f aca="false" ca="false" dt2D="false" dtr="false" t="normal">CONCATENATE(C604, , D604, E604)</f>
        <v>08040530040000853</v>
      </c>
    </row>
    <row ht="165.75" outlineLevel="0" r="605">
      <c r="A605" s="168" t="s">
        <v>1259</v>
      </c>
      <c r="B605" s="169" t="s">
        <v>98</v>
      </c>
      <c r="C605" s="169" t="s">
        <v>1389</v>
      </c>
      <c r="D605" s="169" t="s">
        <v>1260</v>
      </c>
      <c r="E605" s="169" t="s">
        <v>851</v>
      </c>
      <c r="F605" s="170" t="n">
        <v>37462600</v>
      </c>
      <c r="G605" s="170" t="n">
        <v>37462600</v>
      </c>
      <c r="H605" s="164" t="str">
        <f aca="false" ca="false" dt2D="false" dtr="false" t="normal">CONCATENATE(C605, , D605, E605)</f>
        <v>08040530041000</v>
      </c>
    </row>
    <row ht="76.5" outlineLevel="0" r="606">
      <c r="A606" s="168" t="s">
        <v>862</v>
      </c>
      <c r="B606" s="169" t="s">
        <v>98</v>
      </c>
      <c r="C606" s="169" t="s">
        <v>1389</v>
      </c>
      <c r="D606" s="169" t="s">
        <v>1260</v>
      </c>
      <c r="E606" s="169" t="s">
        <v>505</v>
      </c>
      <c r="F606" s="170" t="n">
        <v>37462600</v>
      </c>
      <c r="G606" s="170" t="n">
        <v>37462600</v>
      </c>
      <c r="H606" s="164" t="str">
        <f aca="false" ca="false" dt2D="false" dtr="false" t="normal">CONCATENATE(C606, , D606, E606)</f>
        <v>08040530041000100</v>
      </c>
    </row>
    <row ht="25.5" outlineLevel="0" r="607">
      <c r="A607" s="168" t="s">
        <v>981</v>
      </c>
      <c r="B607" s="169" t="s">
        <v>98</v>
      </c>
      <c r="C607" s="169" t="s">
        <v>1389</v>
      </c>
      <c r="D607" s="169" t="s">
        <v>1260</v>
      </c>
      <c r="E607" s="169" t="s">
        <v>483</v>
      </c>
      <c r="F607" s="170" t="n">
        <v>37462600</v>
      </c>
      <c r="G607" s="170" t="n">
        <v>37462600</v>
      </c>
      <c r="H607" s="164" t="str">
        <f aca="false" ca="false" dt2D="false" dtr="false" t="normal">CONCATENATE(C607, , D607, E607)</f>
        <v>08040530041000110</v>
      </c>
    </row>
    <row outlineLevel="0" r="608">
      <c r="A608" s="168" t="s">
        <v>982</v>
      </c>
      <c r="B608" s="169" t="s">
        <v>98</v>
      </c>
      <c r="C608" s="169" t="s">
        <v>1389</v>
      </c>
      <c r="D608" s="169" t="s">
        <v>1260</v>
      </c>
      <c r="E608" s="169" t="s">
        <v>983</v>
      </c>
      <c r="F608" s="170" t="n">
        <v>28773118</v>
      </c>
      <c r="G608" s="170" t="n">
        <v>28773118</v>
      </c>
      <c r="H608" s="164" t="str">
        <f aca="false" ca="false" dt2D="false" dtr="false" t="normal">CONCATENATE(C608, , D608, E608)</f>
        <v>08040530041000111</v>
      </c>
    </row>
    <row ht="51" outlineLevel="0" r="609">
      <c r="A609" s="168" t="s">
        <v>984</v>
      </c>
      <c r="B609" s="169" t="s">
        <v>98</v>
      </c>
      <c r="C609" s="169" t="s">
        <v>1389</v>
      </c>
      <c r="D609" s="169" t="s">
        <v>1260</v>
      </c>
      <c r="E609" s="169" t="s">
        <v>985</v>
      </c>
      <c r="F609" s="170" t="n">
        <v>8689482</v>
      </c>
      <c r="G609" s="170" t="n">
        <v>8689482</v>
      </c>
      <c r="H609" s="164" t="str">
        <f aca="false" ca="false" dt2D="false" dtr="false" t="normal">CONCATENATE(C609, , D609, E609)</f>
        <v>08040530041000119</v>
      </c>
    </row>
    <row ht="127.5" outlineLevel="0" r="610">
      <c r="A610" s="168" t="s">
        <v>1263</v>
      </c>
      <c r="B610" s="169" t="s">
        <v>98</v>
      </c>
      <c r="C610" s="169" t="s">
        <v>1389</v>
      </c>
      <c r="D610" s="169" t="s">
        <v>1264</v>
      </c>
      <c r="E610" s="169" t="s">
        <v>851</v>
      </c>
      <c r="F610" s="170" t="n">
        <v>750000</v>
      </c>
      <c r="G610" s="170" t="n">
        <v>750000</v>
      </c>
      <c r="H610" s="164" t="str">
        <f aca="false" ca="false" dt2D="false" dtr="false" t="normal">CONCATENATE(C610, , D610, E610)</f>
        <v>08040530047000</v>
      </c>
    </row>
    <row ht="76.5" outlineLevel="0" r="611">
      <c r="A611" s="168" t="s">
        <v>862</v>
      </c>
      <c r="B611" s="169" t="s">
        <v>98</v>
      </c>
      <c r="C611" s="169" t="s">
        <v>1389</v>
      </c>
      <c r="D611" s="169" t="s">
        <v>1264</v>
      </c>
      <c r="E611" s="169" t="s">
        <v>505</v>
      </c>
      <c r="F611" s="170" t="n">
        <v>750000</v>
      </c>
      <c r="G611" s="170" t="n">
        <v>750000</v>
      </c>
      <c r="H611" s="164" t="str">
        <f aca="false" ca="false" dt2D="false" dtr="false" t="normal">CONCATENATE(C611, , D611, E611)</f>
        <v>08040530047000100</v>
      </c>
    </row>
    <row ht="25.5" outlineLevel="0" r="612">
      <c r="A612" s="168" t="s">
        <v>981</v>
      </c>
      <c r="B612" s="169" t="s">
        <v>98</v>
      </c>
      <c r="C612" s="169" t="s">
        <v>1389</v>
      </c>
      <c r="D612" s="169" t="s">
        <v>1264</v>
      </c>
      <c r="E612" s="169" t="s">
        <v>483</v>
      </c>
      <c r="F612" s="170" t="n">
        <v>750000</v>
      </c>
      <c r="G612" s="170" t="n">
        <v>750000</v>
      </c>
      <c r="H612" s="164" t="str">
        <f aca="false" ca="false" dt2D="false" dtr="false" t="normal">CONCATENATE(C612, , D612, E612)</f>
        <v>08040530047000110</v>
      </c>
    </row>
    <row ht="25.5" outlineLevel="0" r="613">
      <c r="A613" s="168" t="s">
        <v>1201</v>
      </c>
      <c r="B613" s="169" t="s">
        <v>98</v>
      </c>
      <c r="C613" s="169" t="s">
        <v>1389</v>
      </c>
      <c r="D613" s="169" t="s">
        <v>1264</v>
      </c>
      <c r="E613" s="169" t="s">
        <v>1202</v>
      </c>
      <c r="F613" s="170" t="n">
        <v>750000</v>
      </c>
      <c r="G613" s="170" t="n">
        <v>750000</v>
      </c>
      <c r="H613" s="164" t="str">
        <f aca="false" ca="false" dt2D="false" dtr="false" t="normal">CONCATENATE(C613, , D613, E613)</f>
        <v>08040530047000112</v>
      </c>
    </row>
    <row ht="127.5" outlineLevel="0" r="614">
      <c r="A614" s="168" t="s">
        <v>1267</v>
      </c>
      <c r="B614" s="169" t="s">
        <v>98</v>
      </c>
      <c r="C614" s="169" t="s">
        <v>1389</v>
      </c>
      <c r="D614" s="169" t="s">
        <v>1268</v>
      </c>
      <c r="E614" s="169" t="s">
        <v>851</v>
      </c>
      <c r="F614" s="170" t="n">
        <v>612000</v>
      </c>
      <c r="G614" s="170" t="n">
        <v>612000</v>
      </c>
      <c r="H614" s="164" t="str">
        <f aca="false" ca="false" dt2D="false" dtr="false" t="normal">CONCATENATE(C614, , D614, E614)</f>
        <v>0804053004Г000</v>
      </c>
    </row>
    <row ht="38.25" outlineLevel="0" r="615">
      <c r="A615" s="168" t="s">
        <v>872</v>
      </c>
      <c r="B615" s="169" t="s">
        <v>98</v>
      </c>
      <c r="C615" s="169" t="s">
        <v>1389</v>
      </c>
      <c r="D615" s="169" t="s">
        <v>1268</v>
      </c>
      <c r="E615" s="169" t="s">
        <v>873</v>
      </c>
      <c r="F615" s="170" t="n">
        <v>612000</v>
      </c>
      <c r="G615" s="170" t="n">
        <v>612000</v>
      </c>
      <c r="H615" s="164" t="str">
        <f aca="false" ca="false" dt2D="false" dtr="false" t="normal">CONCATENATE(C615, , D615, E615)</f>
        <v>0804053004Г000200</v>
      </c>
    </row>
    <row ht="38.25" outlineLevel="0" r="616">
      <c r="A616" s="168" t="s">
        <v>874</v>
      </c>
      <c r="B616" s="169" t="s">
        <v>98</v>
      </c>
      <c r="C616" s="169" t="s">
        <v>1389</v>
      </c>
      <c r="D616" s="169" t="s">
        <v>1268</v>
      </c>
      <c r="E616" s="169" t="s">
        <v>875</v>
      </c>
      <c r="F616" s="170" t="n">
        <v>612000</v>
      </c>
      <c r="G616" s="170" t="n">
        <v>612000</v>
      </c>
      <c r="H616" s="164" t="str">
        <f aca="false" ca="false" dt2D="false" dtr="false" t="normal">CONCATENATE(C616, , D616, E616)</f>
        <v>0804053004Г000240</v>
      </c>
    </row>
    <row outlineLevel="0" r="617">
      <c r="A617" s="168" t="s">
        <v>876</v>
      </c>
      <c r="B617" s="169" t="s">
        <v>98</v>
      </c>
      <c r="C617" s="169" t="s">
        <v>1389</v>
      </c>
      <c r="D617" s="169" t="s">
        <v>1268</v>
      </c>
      <c r="E617" s="169" t="s">
        <v>877</v>
      </c>
      <c r="F617" s="170" t="n">
        <v>12000</v>
      </c>
      <c r="G617" s="170" t="n">
        <v>12000</v>
      </c>
      <c r="H617" s="164" t="str">
        <f aca="false" ca="false" dt2D="false" dtr="false" t="normal">CONCATENATE(C617, , D617, E617)</f>
        <v>0804053004Г000244</v>
      </c>
    </row>
    <row outlineLevel="0" r="618">
      <c r="A618" s="168" t="s">
        <v>922</v>
      </c>
      <c r="B618" s="169" t="s">
        <v>98</v>
      </c>
      <c r="C618" s="169" t="s">
        <v>1389</v>
      </c>
      <c r="D618" s="169" t="s">
        <v>1268</v>
      </c>
      <c r="E618" s="169" t="s">
        <v>923</v>
      </c>
      <c r="F618" s="170" t="n">
        <v>600000</v>
      </c>
      <c r="G618" s="170" t="n">
        <v>600000</v>
      </c>
      <c r="H618" s="164" t="str">
        <f aca="false" ca="false" dt2D="false" dtr="false" t="normal">CONCATENATE(C618, , D618, E618)</f>
        <v>0804053004Г000247</v>
      </c>
    </row>
    <row ht="89.25" outlineLevel="0" r="619">
      <c r="A619" s="168" t="s">
        <v>1269</v>
      </c>
      <c r="B619" s="169" t="s">
        <v>98</v>
      </c>
      <c r="C619" s="169" t="s">
        <v>1389</v>
      </c>
      <c r="D619" s="169" t="s">
        <v>1270</v>
      </c>
      <c r="E619" s="169" t="s">
        <v>851</v>
      </c>
      <c r="F619" s="170" t="n">
        <v>23500</v>
      </c>
      <c r="G619" s="170" t="n">
        <v>23500</v>
      </c>
      <c r="H619" s="164" t="str">
        <f aca="false" ca="false" dt2D="false" dtr="false" t="normal">CONCATENATE(C619, , D619, E619)</f>
        <v>0804053004М000</v>
      </c>
    </row>
    <row ht="38.25" outlineLevel="0" r="620">
      <c r="A620" s="168" t="s">
        <v>872</v>
      </c>
      <c r="B620" s="169" t="s">
        <v>98</v>
      </c>
      <c r="C620" s="169" t="s">
        <v>1389</v>
      </c>
      <c r="D620" s="169" t="s">
        <v>1270</v>
      </c>
      <c r="E620" s="169" t="s">
        <v>873</v>
      </c>
      <c r="F620" s="170" t="n">
        <v>23500</v>
      </c>
      <c r="G620" s="170" t="n">
        <v>23500</v>
      </c>
      <c r="H620" s="164" t="str">
        <f aca="false" ca="false" dt2D="false" dtr="false" t="normal">CONCATENATE(C620, , D620, E620)</f>
        <v>0804053004М000200</v>
      </c>
    </row>
    <row ht="38.25" outlineLevel="0" r="621">
      <c r="A621" s="168" t="s">
        <v>874</v>
      </c>
      <c r="B621" s="169" t="s">
        <v>98</v>
      </c>
      <c r="C621" s="169" t="s">
        <v>1389</v>
      </c>
      <c r="D621" s="169" t="s">
        <v>1270</v>
      </c>
      <c r="E621" s="169" t="s">
        <v>875</v>
      </c>
      <c r="F621" s="170" t="n">
        <v>23500</v>
      </c>
      <c r="G621" s="170" t="n">
        <v>23500</v>
      </c>
      <c r="H621" s="164" t="str">
        <f aca="false" ca="false" dt2D="false" dtr="false" t="normal">CONCATENATE(C621, , D621, E621)</f>
        <v>0804053004М000240</v>
      </c>
    </row>
    <row outlineLevel="0" r="622">
      <c r="A622" s="168" t="s">
        <v>876</v>
      </c>
      <c r="B622" s="169" t="s">
        <v>98</v>
      </c>
      <c r="C622" s="169" t="s">
        <v>1389</v>
      </c>
      <c r="D622" s="169" t="s">
        <v>1270</v>
      </c>
      <c r="E622" s="169" t="s">
        <v>877</v>
      </c>
      <c r="F622" s="170" t="n">
        <v>23500</v>
      </c>
      <c r="G622" s="170" t="n">
        <v>23500</v>
      </c>
      <c r="H622" s="164" t="str">
        <f aca="false" ca="false" dt2D="false" dtr="false" t="normal">CONCATENATE(C622, , D622, E622)</f>
        <v>0804053004М000244</v>
      </c>
    </row>
    <row ht="89.25" outlineLevel="0" r="623">
      <c r="A623" s="168" t="s">
        <v>1390</v>
      </c>
      <c r="B623" s="169" t="s">
        <v>98</v>
      </c>
      <c r="C623" s="169" t="s">
        <v>1389</v>
      </c>
      <c r="D623" s="169" t="s">
        <v>1391</v>
      </c>
      <c r="E623" s="169" t="s">
        <v>851</v>
      </c>
      <c r="F623" s="170" t="n">
        <v>200000</v>
      </c>
      <c r="G623" s="170" t="n">
        <v>200000</v>
      </c>
      <c r="H623" s="164" t="str">
        <f aca="false" ca="false" dt2D="false" dtr="false" t="normal">CONCATENATE(C623, , D623, E623)</f>
        <v>0804053004Ф000</v>
      </c>
    </row>
    <row ht="38.25" outlineLevel="0" r="624">
      <c r="A624" s="168" t="s">
        <v>872</v>
      </c>
      <c r="B624" s="169" t="s">
        <v>98</v>
      </c>
      <c r="C624" s="169" t="s">
        <v>1389</v>
      </c>
      <c r="D624" s="169" t="s">
        <v>1391</v>
      </c>
      <c r="E624" s="169" t="s">
        <v>873</v>
      </c>
      <c r="F624" s="170" t="n">
        <v>200000</v>
      </c>
      <c r="G624" s="170" t="n">
        <v>200000</v>
      </c>
      <c r="H624" s="164" t="str">
        <f aca="false" ca="false" dt2D="false" dtr="false" t="normal">CONCATENATE(C624, , D624, E624)</f>
        <v>0804053004Ф000200</v>
      </c>
    </row>
    <row ht="38.25" outlineLevel="0" r="625">
      <c r="A625" s="168" t="s">
        <v>874</v>
      </c>
      <c r="B625" s="169" t="s">
        <v>98</v>
      </c>
      <c r="C625" s="169" t="s">
        <v>1389</v>
      </c>
      <c r="D625" s="169" t="s">
        <v>1391</v>
      </c>
      <c r="E625" s="169" t="s">
        <v>875</v>
      </c>
      <c r="F625" s="170" t="n">
        <v>200000</v>
      </c>
      <c r="G625" s="170" t="n">
        <v>200000</v>
      </c>
      <c r="H625" s="164" t="str">
        <f aca="false" ca="false" dt2D="false" dtr="false" t="normal">CONCATENATE(C625, , D625, E625)</f>
        <v>0804053004Ф000240</v>
      </c>
    </row>
    <row outlineLevel="0" r="626">
      <c r="A626" s="168" t="s">
        <v>876</v>
      </c>
      <c r="B626" s="169" t="s">
        <v>98</v>
      </c>
      <c r="C626" s="169" t="s">
        <v>1389</v>
      </c>
      <c r="D626" s="169" t="s">
        <v>1391</v>
      </c>
      <c r="E626" s="169" t="s">
        <v>877</v>
      </c>
      <c r="F626" s="170" t="n">
        <v>200000</v>
      </c>
      <c r="G626" s="170" t="n">
        <v>200000</v>
      </c>
      <c r="H626" s="164" t="str">
        <f aca="false" ca="false" dt2D="false" dtr="false" t="normal">CONCATENATE(C626, , D626, E626)</f>
        <v>0804053004Ф000244</v>
      </c>
    </row>
    <row ht="114.75" outlineLevel="0" r="627">
      <c r="A627" s="168" t="s">
        <v>1271</v>
      </c>
      <c r="B627" s="169" t="s">
        <v>98</v>
      </c>
      <c r="C627" s="169" t="s">
        <v>1389</v>
      </c>
      <c r="D627" s="169" t="s">
        <v>1272</v>
      </c>
      <c r="E627" s="169" t="s">
        <v>851</v>
      </c>
      <c r="F627" s="170" t="n">
        <v>200000</v>
      </c>
      <c r="G627" s="170" t="n">
        <v>200000</v>
      </c>
      <c r="H627" s="164" t="str">
        <f aca="false" ca="false" dt2D="false" dtr="false" t="normal">CONCATENATE(C627, , D627, E627)</f>
        <v>0804053004Э000</v>
      </c>
    </row>
    <row ht="38.25" outlineLevel="0" r="628">
      <c r="A628" s="168" t="s">
        <v>872</v>
      </c>
      <c r="B628" s="169" t="s">
        <v>98</v>
      </c>
      <c r="C628" s="169" t="s">
        <v>1389</v>
      </c>
      <c r="D628" s="169" t="s">
        <v>1272</v>
      </c>
      <c r="E628" s="169" t="s">
        <v>873</v>
      </c>
      <c r="F628" s="170" t="n">
        <v>200000</v>
      </c>
      <c r="G628" s="170" t="n">
        <v>200000</v>
      </c>
      <c r="H628" s="164" t="str">
        <f aca="false" ca="false" dt2D="false" dtr="false" t="normal">CONCATENATE(C628, , D628, E628)</f>
        <v>0804053004Э000200</v>
      </c>
    </row>
    <row ht="38.25" outlineLevel="0" r="629">
      <c r="A629" s="168" t="s">
        <v>874</v>
      </c>
      <c r="B629" s="169" t="s">
        <v>98</v>
      </c>
      <c r="C629" s="169" t="s">
        <v>1389</v>
      </c>
      <c r="D629" s="169" t="s">
        <v>1272</v>
      </c>
      <c r="E629" s="169" t="s">
        <v>875</v>
      </c>
      <c r="F629" s="170" t="n">
        <v>200000</v>
      </c>
      <c r="G629" s="170" t="n">
        <v>200000</v>
      </c>
      <c r="H629" s="164" t="str">
        <f aca="false" ca="false" dt2D="false" dtr="false" t="normal">CONCATENATE(C629, , D629, E629)</f>
        <v>0804053004Э000240</v>
      </c>
    </row>
    <row outlineLevel="0" r="630">
      <c r="A630" s="168" t="s">
        <v>922</v>
      </c>
      <c r="B630" s="169" t="s">
        <v>98</v>
      </c>
      <c r="C630" s="169" t="s">
        <v>1389</v>
      </c>
      <c r="D630" s="169" t="s">
        <v>1272</v>
      </c>
      <c r="E630" s="169" t="s">
        <v>923</v>
      </c>
      <c r="F630" s="170" t="n">
        <v>200000</v>
      </c>
      <c r="G630" s="170" t="n">
        <v>200000</v>
      </c>
      <c r="H630" s="164" t="str">
        <f aca="false" ca="false" dt2D="false" dtr="false" t="normal">CONCATENATE(C630, , D630, E630)</f>
        <v>0804053004Э000247</v>
      </c>
    </row>
    <row outlineLevel="0" r="631">
      <c r="A631" s="168" t="s">
        <v>1231</v>
      </c>
      <c r="B631" s="169" t="s">
        <v>98</v>
      </c>
      <c r="C631" s="169" t="s">
        <v>1232</v>
      </c>
      <c r="D631" s="169" t="s">
        <v>851</v>
      </c>
      <c r="E631" s="169" t="s">
        <v>851</v>
      </c>
      <c r="F631" s="170" t="n">
        <v>18457946</v>
      </c>
      <c r="G631" s="170" t="n">
        <v>18457946</v>
      </c>
      <c r="H631" s="164" t="str">
        <f aca="false" ca="false" dt2D="false" dtr="false" t="normal">CONCATENATE(C631, , D631, E631)</f>
        <v>1100</v>
      </c>
    </row>
    <row outlineLevel="0" r="632">
      <c r="A632" s="168" t="s">
        <v>1392</v>
      </c>
      <c r="B632" s="169" t="s">
        <v>98</v>
      </c>
      <c r="C632" s="169" t="s">
        <v>1393</v>
      </c>
      <c r="D632" s="169" t="s">
        <v>851</v>
      </c>
      <c r="E632" s="169" t="s">
        <v>851</v>
      </c>
      <c r="F632" s="170" t="n">
        <v>17770296</v>
      </c>
      <c r="G632" s="170" t="n">
        <v>17770296</v>
      </c>
      <c r="H632" s="164" t="str">
        <f aca="false" ca="false" dt2D="false" dtr="false" t="normal">CONCATENATE(C632, , D632, E632)</f>
        <v>1101</v>
      </c>
    </row>
    <row ht="38.25" outlineLevel="0" r="633">
      <c r="A633" s="168" t="s">
        <v>1235</v>
      </c>
      <c r="B633" s="169" t="s">
        <v>98</v>
      </c>
      <c r="C633" s="169" t="s">
        <v>1393</v>
      </c>
      <c r="D633" s="169" t="s">
        <v>1236</v>
      </c>
      <c r="E633" s="169" t="s">
        <v>851</v>
      </c>
      <c r="F633" s="170" t="n">
        <v>17770296</v>
      </c>
      <c r="G633" s="170" t="n">
        <v>17770296</v>
      </c>
      <c r="H633" s="164" t="str">
        <f aca="false" ca="false" dt2D="false" dtr="false" t="normal">CONCATENATE(C633, , D633, E633)</f>
        <v>11010700000000</v>
      </c>
    </row>
    <row ht="25.5" outlineLevel="0" r="634">
      <c r="A634" s="168" t="s">
        <v>1237</v>
      </c>
      <c r="B634" s="169" t="s">
        <v>98</v>
      </c>
      <c r="C634" s="169" t="s">
        <v>1393</v>
      </c>
      <c r="D634" s="169" t="s">
        <v>1238</v>
      </c>
      <c r="E634" s="169" t="s">
        <v>851</v>
      </c>
      <c r="F634" s="170" t="n">
        <v>17770296</v>
      </c>
      <c r="G634" s="170" t="n">
        <v>17770296</v>
      </c>
      <c r="H634" s="164" t="str">
        <f aca="false" ca="false" dt2D="false" dtr="false" t="normal">CONCATENATE(C634, , D634, E634)</f>
        <v>11010710000000</v>
      </c>
    </row>
    <row ht="140.25" outlineLevel="0" r="635">
      <c r="A635" s="168" t="s">
        <v>1398</v>
      </c>
      <c r="B635" s="169" t="s">
        <v>98</v>
      </c>
      <c r="C635" s="169" t="s">
        <v>1393</v>
      </c>
      <c r="D635" s="169" t="s">
        <v>1399</v>
      </c>
      <c r="E635" s="169" t="s">
        <v>851</v>
      </c>
      <c r="F635" s="170" t="n">
        <v>10904296</v>
      </c>
      <c r="G635" s="170" t="n">
        <v>10904296</v>
      </c>
      <c r="H635" s="164" t="str">
        <f aca="false" ca="false" dt2D="false" dtr="false" t="normal">CONCATENATE(C635, , D635, E635)</f>
        <v>11010710040000</v>
      </c>
    </row>
    <row ht="38.25" outlineLevel="0" r="636">
      <c r="A636" s="168" t="s">
        <v>1120</v>
      </c>
      <c r="B636" s="169" t="s">
        <v>98</v>
      </c>
      <c r="C636" s="169" t="s">
        <v>1393</v>
      </c>
      <c r="D636" s="169" t="s">
        <v>1399</v>
      </c>
      <c r="E636" s="169" t="s">
        <v>1121</v>
      </c>
      <c r="F636" s="170" t="n">
        <v>10904296</v>
      </c>
      <c r="G636" s="170" t="n">
        <v>10904296</v>
      </c>
      <c r="H636" s="164" t="str">
        <f aca="false" ca="false" dt2D="false" dtr="false" t="normal">CONCATENATE(C636, , D636, E636)</f>
        <v>11010710040000600</v>
      </c>
    </row>
    <row outlineLevel="0" r="637">
      <c r="A637" s="168" t="s">
        <v>1247</v>
      </c>
      <c r="B637" s="169" t="s">
        <v>98</v>
      </c>
      <c r="C637" s="169" t="s">
        <v>1393</v>
      </c>
      <c r="D637" s="169" t="s">
        <v>1399</v>
      </c>
      <c r="E637" s="169" t="s">
        <v>1248</v>
      </c>
      <c r="F637" s="170" t="n">
        <v>10904296</v>
      </c>
      <c r="G637" s="170" t="n">
        <v>10904296</v>
      </c>
      <c r="H637" s="164" t="str">
        <f aca="false" ca="false" dt2D="false" dtr="false" t="normal">CONCATENATE(C637, , D637, E637)</f>
        <v>11010710040000610</v>
      </c>
    </row>
    <row ht="76.5" outlineLevel="0" r="638">
      <c r="A638" s="168" t="s">
        <v>1249</v>
      </c>
      <c r="B638" s="169" t="s">
        <v>98</v>
      </c>
      <c r="C638" s="169" t="s">
        <v>1393</v>
      </c>
      <c r="D638" s="169" t="s">
        <v>1399</v>
      </c>
      <c r="E638" s="169" t="s">
        <v>1250</v>
      </c>
      <c r="F638" s="170" t="n">
        <v>10904296</v>
      </c>
      <c r="G638" s="170" t="n">
        <v>10904296</v>
      </c>
      <c r="H638" s="164" t="str">
        <f aca="false" ca="false" dt2D="false" dtr="false" t="normal">CONCATENATE(C638, , D638, E638)</f>
        <v>11010710040000611</v>
      </c>
    </row>
    <row ht="178.5" outlineLevel="0" r="639">
      <c r="A639" s="168" t="s">
        <v>1400</v>
      </c>
      <c r="B639" s="169" t="s">
        <v>98</v>
      </c>
      <c r="C639" s="169" t="s">
        <v>1393</v>
      </c>
      <c r="D639" s="169" t="s">
        <v>1401</v>
      </c>
      <c r="E639" s="169" t="s">
        <v>851</v>
      </c>
      <c r="F639" s="170" t="n">
        <v>2475000</v>
      </c>
      <c r="G639" s="170" t="n">
        <v>2475000</v>
      </c>
      <c r="H639" s="164" t="str">
        <f aca="false" ca="false" dt2D="false" dtr="false" t="normal">CONCATENATE(C639, , D639, E639)</f>
        <v>11010710041000</v>
      </c>
    </row>
    <row ht="38.25" outlineLevel="0" r="640">
      <c r="A640" s="168" t="s">
        <v>1120</v>
      </c>
      <c r="B640" s="169" t="s">
        <v>98</v>
      </c>
      <c r="C640" s="169" t="s">
        <v>1393</v>
      </c>
      <c r="D640" s="169" t="s">
        <v>1401</v>
      </c>
      <c r="E640" s="169" t="s">
        <v>1121</v>
      </c>
      <c r="F640" s="170" t="n">
        <v>2475000</v>
      </c>
      <c r="G640" s="170" t="n">
        <v>2475000</v>
      </c>
      <c r="H640" s="164" t="str">
        <f aca="false" ca="false" dt2D="false" dtr="false" t="normal">CONCATENATE(C640, , D640, E640)</f>
        <v>11010710041000600</v>
      </c>
    </row>
    <row outlineLevel="0" r="641">
      <c r="A641" s="168" t="s">
        <v>1247</v>
      </c>
      <c r="B641" s="169" t="s">
        <v>98</v>
      </c>
      <c r="C641" s="169" t="s">
        <v>1393</v>
      </c>
      <c r="D641" s="169" t="s">
        <v>1401</v>
      </c>
      <c r="E641" s="169" t="s">
        <v>1248</v>
      </c>
      <c r="F641" s="170" t="n">
        <v>2475000</v>
      </c>
      <c r="G641" s="170" t="n">
        <v>2475000</v>
      </c>
      <c r="H641" s="164" t="str">
        <f aca="false" ca="false" dt2D="false" dtr="false" t="normal">CONCATENATE(C641, , D641, E641)</f>
        <v>11010710041000610</v>
      </c>
    </row>
    <row ht="76.5" outlineLevel="0" r="642">
      <c r="A642" s="168" t="s">
        <v>1249</v>
      </c>
      <c r="B642" s="169" t="s">
        <v>98</v>
      </c>
      <c r="C642" s="169" t="s">
        <v>1393</v>
      </c>
      <c r="D642" s="169" t="s">
        <v>1401</v>
      </c>
      <c r="E642" s="169" t="s">
        <v>1250</v>
      </c>
      <c r="F642" s="170" t="n">
        <v>2475000</v>
      </c>
      <c r="G642" s="170" t="n">
        <v>2475000</v>
      </c>
      <c r="H642" s="164" t="str">
        <f aca="false" ca="false" dt2D="false" dtr="false" t="normal">CONCATENATE(C642, , D642, E642)</f>
        <v>11010710041000611</v>
      </c>
    </row>
    <row ht="127.5" outlineLevel="0" r="643">
      <c r="A643" s="168" t="s">
        <v>1402</v>
      </c>
      <c r="B643" s="169" t="s">
        <v>98</v>
      </c>
      <c r="C643" s="169" t="s">
        <v>1393</v>
      </c>
      <c r="D643" s="169" t="s">
        <v>1403</v>
      </c>
      <c r="E643" s="169" t="s">
        <v>851</v>
      </c>
      <c r="F643" s="170" t="n">
        <v>50000</v>
      </c>
      <c r="G643" s="170" t="n">
        <v>50000</v>
      </c>
      <c r="H643" s="164" t="str">
        <f aca="false" ca="false" dt2D="false" dtr="false" t="normal">CONCATENATE(C643, , D643, E643)</f>
        <v>11010710047000</v>
      </c>
    </row>
    <row ht="38.25" outlineLevel="0" r="644">
      <c r="A644" s="168" t="s">
        <v>1120</v>
      </c>
      <c r="B644" s="169" t="s">
        <v>98</v>
      </c>
      <c r="C644" s="169" t="s">
        <v>1393</v>
      </c>
      <c r="D644" s="169" t="s">
        <v>1403</v>
      </c>
      <c r="E644" s="169" t="s">
        <v>1121</v>
      </c>
      <c r="F644" s="170" t="n">
        <v>50000</v>
      </c>
      <c r="G644" s="170" t="n">
        <v>50000</v>
      </c>
      <c r="H644" s="164" t="str">
        <f aca="false" ca="false" dt2D="false" dtr="false" t="normal">CONCATENATE(C644, , D644, E644)</f>
        <v>11010710047000600</v>
      </c>
    </row>
    <row outlineLevel="0" r="645">
      <c r="A645" s="168" t="s">
        <v>1247</v>
      </c>
      <c r="B645" s="169" t="s">
        <v>98</v>
      </c>
      <c r="C645" s="169" t="s">
        <v>1393</v>
      </c>
      <c r="D645" s="169" t="s">
        <v>1403</v>
      </c>
      <c r="E645" s="169" t="s">
        <v>1248</v>
      </c>
      <c r="F645" s="170" t="n">
        <v>50000</v>
      </c>
      <c r="G645" s="170" t="n">
        <v>50000</v>
      </c>
      <c r="H645" s="164" t="str">
        <f aca="false" ca="false" dt2D="false" dtr="false" t="normal">CONCATENATE(C645, , D645, E645)</f>
        <v>11010710047000610</v>
      </c>
    </row>
    <row ht="25.5" outlineLevel="0" r="646">
      <c r="A646" s="168" t="s">
        <v>1265</v>
      </c>
      <c r="B646" s="169" t="s">
        <v>98</v>
      </c>
      <c r="C646" s="169" t="s">
        <v>1393</v>
      </c>
      <c r="D646" s="169" t="s">
        <v>1403</v>
      </c>
      <c r="E646" s="169" t="s">
        <v>1266</v>
      </c>
      <c r="F646" s="170" t="n">
        <v>50000</v>
      </c>
      <c r="G646" s="170" t="n">
        <v>50000</v>
      </c>
      <c r="H646" s="164" t="str">
        <f aca="false" ca="false" dt2D="false" dtr="false" t="normal">CONCATENATE(C646, , D646, E646)</f>
        <v>11010710047000612</v>
      </c>
    </row>
    <row ht="127.5" outlineLevel="0" r="647">
      <c r="A647" s="168" t="s">
        <v>1404</v>
      </c>
      <c r="B647" s="169" t="s">
        <v>98</v>
      </c>
      <c r="C647" s="169" t="s">
        <v>1393</v>
      </c>
      <c r="D647" s="169" t="s">
        <v>1405</v>
      </c>
      <c r="E647" s="169" t="s">
        <v>851</v>
      </c>
      <c r="F647" s="170" t="n">
        <v>2920000</v>
      </c>
      <c r="G647" s="170" t="n">
        <v>2920000</v>
      </c>
      <c r="H647" s="164" t="str">
        <f aca="false" ca="false" dt2D="false" dtr="false" t="normal">CONCATENATE(C647, , D647, E647)</f>
        <v>1101071004Г000</v>
      </c>
    </row>
    <row ht="38.25" outlineLevel="0" r="648">
      <c r="A648" s="168" t="s">
        <v>1120</v>
      </c>
      <c r="B648" s="169" t="s">
        <v>98</v>
      </c>
      <c r="C648" s="169" t="s">
        <v>1393</v>
      </c>
      <c r="D648" s="169" t="s">
        <v>1405</v>
      </c>
      <c r="E648" s="169" t="s">
        <v>1121</v>
      </c>
      <c r="F648" s="170" t="n">
        <v>2920000</v>
      </c>
      <c r="G648" s="170" t="n">
        <v>2920000</v>
      </c>
      <c r="H648" s="164" t="str">
        <f aca="false" ca="false" dt2D="false" dtr="false" t="normal">CONCATENATE(C648, , D648, E648)</f>
        <v>1101071004Г000600</v>
      </c>
    </row>
    <row outlineLevel="0" r="649">
      <c r="A649" s="168" t="s">
        <v>1247</v>
      </c>
      <c r="B649" s="169" t="s">
        <v>98</v>
      </c>
      <c r="C649" s="169" t="s">
        <v>1393</v>
      </c>
      <c r="D649" s="169" t="s">
        <v>1405</v>
      </c>
      <c r="E649" s="169" t="s">
        <v>1248</v>
      </c>
      <c r="F649" s="170" t="n">
        <v>2920000</v>
      </c>
      <c r="G649" s="170" t="n">
        <v>2920000</v>
      </c>
      <c r="H649" s="164" t="str">
        <f aca="false" ca="false" dt2D="false" dtr="false" t="normal">CONCATENATE(C649, , D649, E649)</f>
        <v>1101071004Г000610</v>
      </c>
    </row>
    <row ht="76.5" outlineLevel="0" r="650">
      <c r="A650" s="168" t="s">
        <v>1249</v>
      </c>
      <c r="B650" s="169" t="s">
        <v>98</v>
      </c>
      <c r="C650" s="169" t="s">
        <v>1393</v>
      </c>
      <c r="D650" s="169" t="s">
        <v>1405</v>
      </c>
      <c r="E650" s="169" t="s">
        <v>1250</v>
      </c>
      <c r="F650" s="170" t="n">
        <v>2920000</v>
      </c>
      <c r="G650" s="170" t="n">
        <v>2920000</v>
      </c>
      <c r="H650" s="164" t="str">
        <f aca="false" ca="false" dt2D="false" dtr="false" t="normal">CONCATENATE(C650, , D650, E650)</f>
        <v>1101071004Г000611</v>
      </c>
    </row>
    <row ht="140.25" outlineLevel="0" r="651">
      <c r="A651" s="168" t="s">
        <v>1406</v>
      </c>
      <c r="B651" s="169" t="s">
        <v>98</v>
      </c>
      <c r="C651" s="169" t="s">
        <v>1393</v>
      </c>
      <c r="D651" s="169" t="s">
        <v>1407</v>
      </c>
      <c r="E651" s="169" t="s">
        <v>851</v>
      </c>
      <c r="F651" s="170" t="n">
        <v>21000</v>
      </c>
      <c r="G651" s="170" t="n">
        <v>21000</v>
      </c>
      <c r="H651" s="164" t="str">
        <f aca="false" ca="false" dt2D="false" dtr="false" t="normal">CONCATENATE(C651, , D651, E651)</f>
        <v>1101071004М000</v>
      </c>
    </row>
    <row ht="38.25" outlineLevel="0" r="652">
      <c r="A652" s="168" t="s">
        <v>1120</v>
      </c>
      <c r="B652" s="169" t="s">
        <v>98</v>
      </c>
      <c r="C652" s="169" t="s">
        <v>1393</v>
      </c>
      <c r="D652" s="169" t="s">
        <v>1407</v>
      </c>
      <c r="E652" s="169" t="s">
        <v>1121</v>
      </c>
      <c r="F652" s="170" t="n">
        <v>21000</v>
      </c>
      <c r="G652" s="170" t="n">
        <v>21000</v>
      </c>
      <c r="H652" s="164" t="str">
        <f aca="false" ca="false" dt2D="false" dtr="false" t="normal">CONCATENATE(C652, , D652, E652)</f>
        <v>1101071004М000600</v>
      </c>
    </row>
    <row outlineLevel="0" r="653">
      <c r="A653" s="168" t="s">
        <v>1247</v>
      </c>
      <c r="B653" s="169" t="s">
        <v>98</v>
      </c>
      <c r="C653" s="169" t="s">
        <v>1393</v>
      </c>
      <c r="D653" s="169" t="s">
        <v>1407</v>
      </c>
      <c r="E653" s="169" t="s">
        <v>1248</v>
      </c>
      <c r="F653" s="170" t="n">
        <v>21000</v>
      </c>
      <c r="G653" s="170" t="n">
        <v>21000</v>
      </c>
      <c r="H653" s="164" t="str">
        <f aca="false" ca="false" dt2D="false" dtr="false" t="normal">CONCATENATE(C653, , D653, E653)</f>
        <v>1101071004М000610</v>
      </c>
    </row>
    <row ht="76.5" outlineLevel="0" r="654">
      <c r="A654" s="168" t="s">
        <v>1249</v>
      </c>
      <c r="B654" s="169" t="s">
        <v>98</v>
      </c>
      <c r="C654" s="169" t="s">
        <v>1393</v>
      </c>
      <c r="D654" s="169" t="s">
        <v>1407</v>
      </c>
      <c r="E654" s="169" t="s">
        <v>1250</v>
      </c>
      <c r="F654" s="170" t="n">
        <v>21000</v>
      </c>
      <c r="G654" s="170" t="n">
        <v>21000</v>
      </c>
      <c r="H654" s="164" t="str">
        <f aca="false" ca="false" dt2D="false" dtr="false" t="normal">CONCATENATE(C654, , D654, E654)</f>
        <v>1101071004М000611</v>
      </c>
    </row>
    <row ht="114.75" outlineLevel="0" r="655">
      <c r="A655" s="168" t="s">
        <v>1408</v>
      </c>
      <c r="B655" s="169" t="s">
        <v>98</v>
      </c>
      <c r="C655" s="169" t="s">
        <v>1393</v>
      </c>
      <c r="D655" s="169" t="s">
        <v>1409</v>
      </c>
      <c r="E655" s="169" t="s">
        <v>851</v>
      </c>
      <c r="F655" s="170" t="n">
        <v>500000</v>
      </c>
      <c r="G655" s="170" t="n">
        <v>500000</v>
      </c>
      <c r="H655" s="164" t="str">
        <f aca="false" ca="false" dt2D="false" dtr="false" t="normal">CONCATENATE(C655, , D655, E655)</f>
        <v>1101071004Э000</v>
      </c>
    </row>
    <row ht="38.25" outlineLevel="0" r="656">
      <c r="A656" s="168" t="s">
        <v>1120</v>
      </c>
      <c r="B656" s="169" t="s">
        <v>98</v>
      </c>
      <c r="C656" s="169" t="s">
        <v>1393</v>
      </c>
      <c r="D656" s="169" t="s">
        <v>1409</v>
      </c>
      <c r="E656" s="169" t="s">
        <v>1121</v>
      </c>
      <c r="F656" s="170" t="n">
        <v>500000</v>
      </c>
      <c r="G656" s="170" t="n">
        <v>500000</v>
      </c>
      <c r="H656" s="164" t="str">
        <f aca="false" ca="false" dt2D="false" dtr="false" t="normal">CONCATENATE(C656, , D656, E656)</f>
        <v>1101071004Э000600</v>
      </c>
    </row>
    <row outlineLevel="0" r="657">
      <c r="A657" s="168" t="s">
        <v>1247</v>
      </c>
      <c r="B657" s="169" t="s">
        <v>98</v>
      </c>
      <c r="C657" s="169" t="s">
        <v>1393</v>
      </c>
      <c r="D657" s="169" t="s">
        <v>1409</v>
      </c>
      <c r="E657" s="169" t="s">
        <v>1248</v>
      </c>
      <c r="F657" s="170" t="n">
        <v>500000</v>
      </c>
      <c r="G657" s="170" t="n">
        <v>500000</v>
      </c>
      <c r="H657" s="164" t="str">
        <f aca="false" ca="false" dt2D="false" dtr="false" t="normal">CONCATENATE(C657, , D657, E657)</f>
        <v>1101071004Э000610</v>
      </c>
    </row>
    <row ht="76.5" outlineLevel="0" r="658">
      <c r="A658" s="168" t="s">
        <v>1249</v>
      </c>
      <c r="B658" s="169" t="s">
        <v>98</v>
      </c>
      <c r="C658" s="169" t="s">
        <v>1393</v>
      </c>
      <c r="D658" s="169" t="s">
        <v>1409</v>
      </c>
      <c r="E658" s="169" t="s">
        <v>1250</v>
      </c>
      <c r="F658" s="170" t="n">
        <v>500000</v>
      </c>
      <c r="G658" s="170" t="n">
        <v>500000</v>
      </c>
      <c r="H658" s="164" t="str">
        <f aca="false" ca="false" dt2D="false" dtr="false" t="normal">CONCATENATE(C658, , D658, E658)</f>
        <v>1101071004Э000611</v>
      </c>
    </row>
    <row ht="102" outlineLevel="0" r="659">
      <c r="A659" s="168" t="s">
        <v>1410</v>
      </c>
      <c r="B659" s="169" t="s">
        <v>98</v>
      </c>
      <c r="C659" s="169" t="s">
        <v>1393</v>
      </c>
      <c r="D659" s="169" t="s">
        <v>1411</v>
      </c>
      <c r="E659" s="169" t="s">
        <v>851</v>
      </c>
      <c r="F659" s="170" t="n">
        <v>900000</v>
      </c>
      <c r="G659" s="170" t="n">
        <v>900000</v>
      </c>
      <c r="H659" s="164" t="str">
        <f aca="false" ca="false" dt2D="false" dtr="false" t="normal">CONCATENATE(C659, , D659, E659)</f>
        <v>110107100Ч0020</v>
      </c>
    </row>
    <row ht="38.25" outlineLevel="0" r="660">
      <c r="A660" s="168" t="s">
        <v>1120</v>
      </c>
      <c r="B660" s="169" t="s">
        <v>98</v>
      </c>
      <c r="C660" s="169" t="s">
        <v>1393</v>
      </c>
      <c r="D660" s="169" t="s">
        <v>1411</v>
      </c>
      <c r="E660" s="169" t="s">
        <v>1121</v>
      </c>
      <c r="F660" s="170" t="n">
        <v>900000</v>
      </c>
      <c r="G660" s="170" t="n">
        <v>900000</v>
      </c>
      <c r="H660" s="164" t="str">
        <f aca="false" ca="false" dt2D="false" dtr="false" t="normal">CONCATENATE(C660, , D660, E660)</f>
        <v>110107100Ч0020600</v>
      </c>
    </row>
    <row outlineLevel="0" r="661">
      <c r="A661" s="168" t="s">
        <v>1247</v>
      </c>
      <c r="B661" s="169" t="s">
        <v>98</v>
      </c>
      <c r="C661" s="169" t="s">
        <v>1393</v>
      </c>
      <c r="D661" s="169" t="s">
        <v>1411</v>
      </c>
      <c r="E661" s="169" t="s">
        <v>1248</v>
      </c>
      <c r="F661" s="170" t="n">
        <v>900000</v>
      </c>
      <c r="G661" s="170" t="n">
        <v>900000</v>
      </c>
      <c r="H661" s="164" t="str">
        <f aca="false" ca="false" dt2D="false" dtr="false" t="normal">CONCATENATE(C661, , D661, E661)</f>
        <v>110107100Ч0020610</v>
      </c>
    </row>
    <row ht="76.5" outlineLevel="0" r="662">
      <c r="A662" s="168" t="s">
        <v>1249</v>
      </c>
      <c r="B662" s="169" t="s">
        <v>98</v>
      </c>
      <c r="C662" s="169" t="s">
        <v>1393</v>
      </c>
      <c r="D662" s="169" t="s">
        <v>1411</v>
      </c>
      <c r="E662" s="169" t="s">
        <v>1250</v>
      </c>
      <c r="F662" s="170" t="n">
        <v>900000</v>
      </c>
      <c r="G662" s="170" t="n">
        <v>900000</v>
      </c>
      <c r="H662" s="164" t="str">
        <f aca="false" ca="false" dt2D="false" dtr="false" t="normal">CONCATENATE(C662, , D662, E662)</f>
        <v>110107100Ч0020611</v>
      </c>
    </row>
    <row outlineLevel="0" r="663">
      <c r="A663" s="168" t="s">
        <v>1233</v>
      </c>
      <c r="B663" s="169" t="s">
        <v>98</v>
      </c>
      <c r="C663" s="169" t="s">
        <v>1234</v>
      </c>
      <c r="D663" s="169" t="s">
        <v>851</v>
      </c>
      <c r="E663" s="169" t="s">
        <v>851</v>
      </c>
      <c r="F663" s="170" t="n">
        <v>687650</v>
      </c>
      <c r="G663" s="170" t="n">
        <v>687650</v>
      </c>
      <c r="H663" s="164" t="str">
        <f aca="false" ca="false" dt2D="false" dtr="false" t="normal">CONCATENATE(C663, , D663, E663)</f>
        <v>1102</v>
      </c>
    </row>
    <row ht="38.25" outlineLevel="0" r="664">
      <c r="A664" s="168" t="s">
        <v>1235</v>
      </c>
      <c r="B664" s="169" t="s">
        <v>98</v>
      </c>
      <c r="C664" s="169" t="s">
        <v>1234</v>
      </c>
      <c r="D664" s="169" t="s">
        <v>1236</v>
      </c>
      <c r="E664" s="169" t="s">
        <v>851</v>
      </c>
      <c r="F664" s="170" t="n">
        <v>687650</v>
      </c>
      <c r="G664" s="170" t="n">
        <v>687650</v>
      </c>
      <c r="H664" s="164" t="str">
        <f aca="false" ca="false" dt2D="false" dtr="false" t="normal">CONCATENATE(C664, , D664, E664)</f>
        <v>11020700000000</v>
      </c>
    </row>
    <row ht="25.5" outlineLevel="0" r="665">
      <c r="A665" s="168" t="s">
        <v>1237</v>
      </c>
      <c r="B665" s="169" t="s">
        <v>98</v>
      </c>
      <c r="C665" s="169" t="s">
        <v>1234</v>
      </c>
      <c r="D665" s="169" t="s">
        <v>1238</v>
      </c>
      <c r="E665" s="169" t="s">
        <v>851</v>
      </c>
      <c r="F665" s="170" t="n">
        <v>500000</v>
      </c>
      <c r="G665" s="170" t="n">
        <v>500000</v>
      </c>
      <c r="H665" s="164" t="str">
        <f aca="false" ca="false" dt2D="false" dtr="false" t="normal">CONCATENATE(C665, , D665, E665)</f>
        <v>11020710000000</v>
      </c>
    </row>
    <row ht="89.25" outlineLevel="0" r="666">
      <c r="A666" s="168" t="s">
        <v>1412</v>
      </c>
      <c r="B666" s="169" t="s">
        <v>98</v>
      </c>
      <c r="C666" s="169" t="s">
        <v>1234</v>
      </c>
      <c r="D666" s="169" t="s">
        <v>1413</v>
      </c>
      <c r="E666" s="169" t="s">
        <v>851</v>
      </c>
      <c r="F666" s="170" t="n">
        <v>500000</v>
      </c>
      <c r="G666" s="170" t="n">
        <v>500000</v>
      </c>
      <c r="H666" s="164" t="str">
        <f aca="false" ca="false" dt2D="false" dtr="false" t="normal">CONCATENATE(C666, , D666, E666)</f>
        <v>110207100Ф0000</v>
      </c>
    </row>
    <row ht="38.25" outlineLevel="0" r="667">
      <c r="A667" s="168" t="s">
        <v>1120</v>
      </c>
      <c r="B667" s="169" t="s">
        <v>98</v>
      </c>
      <c r="C667" s="169" t="s">
        <v>1234</v>
      </c>
      <c r="D667" s="169" t="s">
        <v>1413</v>
      </c>
      <c r="E667" s="169" t="s">
        <v>1121</v>
      </c>
      <c r="F667" s="170" t="n">
        <v>500000</v>
      </c>
      <c r="G667" s="170" t="n">
        <v>500000</v>
      </c>
      <c r="H667" s="164" t="str">
        <f aca="false" ca="false" dt2D="false" dtr="false" t="normal">CONCATENATE(C667, , D667, E667)</f>
        <v>110207100Ф0000600</v>
      </c>
    </row>
    <row outlineLevel="0" r="668">
      <c r="A668" s="168" t="s">
        <v>1247</v>
      </c>
      <c r="B668" s="169" t="s">
        <v>98</v>
      </c>
      <c r="C668" s="169" t="s">
        <v>1234</v>
      </c>
      <c r="D668" s="169" t="s">
        <v>1413</v>
      </c>
      <c r="E668" s="169" t="s">
        <v>1248</v>
      </c>
      <c r="F668" s="170" t="n">
        <v>500000</v>
      </c>
      <c r="G668" s="170" t="n">
        <v>500000</v>
      </c>
      <c r="H668" s="164" t="str">
        <f aca="false" ca="false" dt2D="false" dtr="false" t="normal">CONCATENATE(C668, , D668, E668)</f>
        <v>110207100Ф0000610</v>
      </c>
    </row>
    <row ht="25.5" outlineLevel="0" r="669">
      <c r="A669" s="168" t="s">
        <v>1265</v>
      </c>
      <c r="B669" s="169" t="s">
        <v>98</v>
      </c>
      <c r="C669" s="169" t="s">
        <v>1234</v>
      </c>
      <c r="D669" s="169" t="s">
        <v>1413</v>
      </c>
      <c r="E669" s="169" t="s">
        <v>1266</v>
      </c>
      <c r="F669" s="170" t="n">
        <v>500000</v>
      </c>
      <c r="G669" s="170" t="n">
        <v>500000</v>
      </c>
      <c r="H669" s="164" t="str">
        <f aca="false" ca="false" dt2D="false" dtr="false" t="normal">CONCATENATE(C669, , D669, E669)</f>
        <v>110207100Ф0000612</v>
      </c>
    </row>
    <row ht="25.5" outlineLevel="0" r="670">
      <c r="A670" s="168" t="s">
        <v>1414</v>
      </c>
      <c r="B670" s="169" t="s">
        <v>98</v>
      </c>
      <c r="C670" s="169" t="s">
        <v>1234</v>
      </c>
      <c r="D670" s="169" t="s">
        <v>1415</v>
      </c>
      <c r="E670" s="169" t="s">
        <v>851</v>
      </c>
      <c r="F670" s="170" t="n">
        <v>187650</v>
      </c>
      <c r="G670" s="170" t="n">
        <v>187650</v>
      </c>
      <c r="H670" s="164" t="str">
        <f aca="false" ca="false" dt2D="false" dtr="false" t="normal">CONCATENATE(C670, , D670, E670)</f>
        <v>11020720000000</v>
      </c>
    </row>
    <row ht="102" outlineLevel="0" r="671">
      <c r="A671" s="168" t="s">
        <v>1416</v>
      </c>
      <c r="B671" s="169" t="s">
        <v>98</v>
      </c>
      <c r="C671" s="169" t="s">
        <v>1234</v>
      </c>
      <c r="D671" s="169" t="s">
        <v>1417</v>
      </c>
      <c r="E671" s="169" t="s">
        <v>851</v>
      </c>
      <c r="F671" s="170" t="n">
        <v>187650</v>
      </c>
      <c r="G671" s="170" t="n">
        <v>187650</v>
      </c>
      <c r="H671" s="164" t="str">
        <f aca="false" ca="false" dt2D="false" dtr="false" t="normal">CONCATENATE(C671, , D671, E671)</f>
        <v>11020720080010</v>
      </c>
    </row>
    <row ht="38.25" outlineLevel="0" r="672">
      <c r="A672" s="168" t="s">
        <v>1120</v>
      </c>
      <c r="B672" s="169" t="s">
        <v>98</v>
      </c>
      <c r="C672" s="169" t="s">
        <v>1234</v>
      </c>
      <c r="D672" s="169" t="s">
        <v>1417</v>
      </c>
      <c r="E672" s="169" t="s">
        <v>1121</v>
      </c>
      <c r="F672" s="170" t="n">
        <v>187650</v>
      </c>
      <c r="G672" s="170" t="n">
        <v>187650</v>
      </c>
      <c r="H672" s="164" t="str">
        <f aca="false" ca="false" dt2D="false" dtr="false" t="normal">CONCATENATE(C672, , D672, E672)</f>
        <v>11020720080010600</v>
      </c>
    </row>
    <row outlineLevel="0" r="673">
      <c r="A673" s="168" t="s">
        <v>1247</v>
      </c>
      <c r="B673" s="169" t="s">
        <v>98</v>
      </c>
      <c r="C673" s="169" t="s">
        <v>1234</v>
      </c>
      <c r="D673" s="169" t="s">
        <v>1417</v>
      </c>
      <c r="E673" s="169" t="s">
        <v>1248</v>
      </c>
      <c r="F673" s="170" t="n">
        <v>187650</v>
      </c>
      <c r="G673" s="170" t="n">
        <v>187650</v>
      </c>
      <c r="H673" s="164" t="str">
        <f aca="false" ca="false" dt2D="false" dtr="false" t="normal">CONCATENATE(C673, , D673, E673)</f>
        <v>11020720080010610</v>
      </c>
    </row>
    <row ht="76.5" outlineLevel="0" r="674">
      <c r="A674" s="168" t="s">
        <v>1249</v>
      </c>
      <c r="B674" s="169" t="s">
        <v>98</v>
      </c>
      <c r="C674" s="169" t="s">
        <v>1234</v>
      </c>
      <c r="D674" s="169" t="s">
        <v>1417</v>
      </c>
      <c r="E674" s="169" t="s">
        <v>1250</v>
      </c>
      <c r="F674" s="170" t="n">
        <v>187650</v>
      </c>
      <c r="G674" s="170" t="n">
        <v>187650</v>
      </c>
      <c r="H674" s="164" t="str">
        <f aca="false" ca="false" dt2D="false" dtr="false" t="normal">CONCATENATE(C674, , D674, E674)</f>
        <v>11020720080010611</v>
      </c>
    </row>
    <row ht="25.5" outlineLevel="0" r="675">
      <c r="A675" s="168" t="s">
        <v>1418</v>
      </c>
      <c r="B675" s="169" t="s">
        <v>104</v>
      </c>
      <c r="C675" s="169" t="s">
        <v>851</v>
      </c>
      <c r="D675" s="169" t="s">
        <v>851</v>
      </c>
      <c r="E675" s="169" t="s">
        <v>851</v>
      </c>
      <c r="F675" s="170" t="n">
        <v>6068765.34</v>
      </c>
      <c r="G675" s="170" t="n">
        <v>7809906.25</v>
      </c>
      <c r="H675" s="164" t="str">
        <f aca="false" ca="false" dt2D="false" dtr="false" t="normal">CONCATENATE(C675, , D675, E675)</f>
        <v/>
      </c>
    </row>
    <row outlineLevel="0" r="676">
      <c r="A676" s="168" t="s">
        <v>852</v>
      </c>
      <c r="B676" s="169" t="s">
        <v>104</v>
      </c>
      <c r="C676" s="169" t="s">
        <v>853</v>
      </c>
      <c r="D676" s="169" t="s">
        <v>851</v>
      </c>
      <c r="E676" s="169" t="s">
        <v>851</v>
      </c>
      <c r="F676" s="170" t="n">
        <v>1350000</v>
      </c>
      <c r="G676" s="170" t="n">
        <v>1350000</v>
      </c>
      <c r="H676" s="164" t="str">
        <f aca="false" ca="false" dt2D="false" dtr="false" t="normal">CONCATENATE(C676, , D676, E676)</f>
        <v>0100</v>
      </c>
    </row>
    <row outlineLevel="0" r="677">
      <c r="A677" s="168" t="s">
        <v>950</v>
      </c>
      <c r="B677" s="169" t="s">
        <v>104</v>
      </c>
      <c r="C677" s="169" t="s">
        <v>951</v>
      </c>
      <c r="D677" s="169" t="s">
        <v>851</v>
      </c>
      <c r="E677" s="169" t="s">
        <v>851</v>
      </c>
      <c r="F677" s="170" t="n">
        <v>1350000</v>
      </c>
      <c r="G677" s="170" t="n">
        <v>1350000</v>
      </c>
      <c r="H677" s="164" t="str">
        <f aca="false" ca="false" dt2D="false" dtr="false" t="normal">CONCATENATE(C677, , D677, E677)</f>
        <v>0113</v>
      </c>
    </row>
    <row ht="25.5" outlineLevel="0" r="678">
      <c r="A678" s="168" t="s">
        <v>936</v>
      </c>
      <c r="B678" s="169" t="s">
        <v>104</v>
      </c>
      <c r="C678" s="169" t="s">
        <v>951</v>
      </c>
      <c r="D678" s="169" t="s">
        <v>937</v>
      </c>
      <c r="E678" s="169" t="s">
        <v>851</v>
      </c>
      <c r="F678" s="170" t="n">
        <v>1350000</v>
      </c>
      <c r="G678" s="170" t="n">
        <v>1350000</v>
      </c>
      <c r="H678" s="164" t="str">
        <f aca="false" ca="false" dt2D="false" dtr="false" t="normal">CONCATENATE(C678, , D678, E678)</f>
        <v>01139000000000</v>
      </c>
    </row>
    <row ht="38.25" outlineLevel="0" r="679">
      <c r="A679" s="168" t="s">
        <v>938</v>
      </c>
      <c r="B679" s="169" t="s">
        <v>104</v>
      </c>
      <c r="C679" s="169" t="s">
        <v>951</v>
      </c>
      <c r="D679" s="169" t="s">
        <v>939</v>
      </c>
      <c r="E679" s="169" t="s">
        <v>851</v>
      </c>
      <c r="F679" s="170" t="n">
        <v>1350000</v>
      </c>
      <c r="G679" s="170" t="n">
        <v>1350000</v>
      </c>
      <c r="H679" s="164" t="str">
        <f aca="false" ca="false" dt2D="false" dtr="false" t="normal">CONCATENATE(C679, , D679, E679)</f>
        <v>01139090000000</v>
      </c>
    </row>
    <row ht="63.75" outlineLevel="0" r="680">
      <c r="A680" s="168" t="s">
        <v>1419</v>
      </c>
      <c r="B680" s="169" t="s">
        <v>104</v>
      </c>
      <c r="C680" s="169" t="s">
        <v>951</v>
      </c>
      <c r="D680" s="169" t="s">
        <v>1420</v>
      </c>
      <c r="E680" s="169" t="s">
        <v>851</v>
      </c>
      <c r="F680" s="170" t="n">
        <v>1350000</v>
      </c>
      <c r="G680" s="170" t="n">
        <v>1350000</v>
      </c>
      <c r="H680" s="164" t="str">
        <f aca="false" ca="false" dt2D="false" dtr="false" t="normal">CONCATENATE(C680, , D680, E680)</f>
        <v>011390900Д0000</v>
      </c>
    </row>
    <row ht="38.25" outlineLevel="0" r="681">
      <c r="A681" s="168" t="s">
        <v>872</v>
      </c>
      <c r="B681" s="169" t="s">
        <v>104</v>
      </c>
      <c r="C681" s="169" t="s">
        <v>951</v>
      </c>
      <c r="D681" s="169" t="s">
        <v>1420</v>
      </c>
      <c r="E681" s="169" t="s">
        <v>873</v>
      </c>
      <c r="F681" s="170" t="n">
        <v>1350000</v>
      </c>
      <c r="G681" s="170" t="n">
        <v>1350000</v>
      </c>
      <c r="H681" s="164" t="str">
        <f aca="false" ca="false" dt2D="false" dtr="false" t="normal">CONCATENATE(C681, , D681, E681)</f>
        <v>011390900Д0000200</v>
      </c>
    </row>
    <row ht="38.25" outlineLevel="0" r="682">
      <c r="A682" s="168" t="s">
        <v>874</v>
      </c>
      <c r="B682" s="169" t="s">
        <v>104</v>
      </c>
      <c r="C682" s="169" t="s">
        <v>951</v>
      </c>
      <c r="D682" s="169" t="s">
        <v>1420</v>
      </c>
      <c r="E682" s="169" t="s">
        <v>875</v>
      </c>
      <c r="F682" s="170" t="n">
        <v>1350000</v>
      </c>
      <c r="G682" s="170" t="n">
        <v>1350000</v>
      </c>
      <c r="H682" s="164" t="str">
        <f aca="false" ca="false" dt2D="false" dtr="false" t="normal">CONCATENATE(C682, , D682, E682)</f>
        <v>011390900Д0000240</v>
      </c>
    </row>
    <row outlineLevel="0" r="683">
      <c r="A683" s="168" t="s">
        <v>876</v>
      </c>
      <c r="B683" s="169" t="s">
        <v>104</v>
      </c>
      <c r="C683" s="169" t="s">
        <v>951</v>
      </c>
      <c r="D683" s="169" t="s">
        <v>1420</v>
      </c>
      <c r="E683" s="169" t="s">
        <v>877</v>
      </c>
      <c r="F683" s="170" t="n">
        <v>1350000</v>
      </c>
      <c r="G683" s="170" t="n">
        <v>1350000</v>
      </c>
      <c r="H683" s="164" t="str">
        <f aca="false" ca="false" dt2D="false" dtr="false" t="normal">CONCATENATE(C683, , D683, E683)</f>
        <v>011390900Д0000244</v>
      </c>
    </row>
    <row outlineLevel="0" r="684">
      <c r="A684" s="168" t="s">
        <v>1008</v>
      </c>
      <c r="B684" s="169" t="s">
        <v>104</v>
      </c>
      <c r="C684" s="169" t="s">
        <v>1009</v>
      </c>
      <c r="D684" s="169" t="s">
        <v>851</v>
      </c>
      <c r="E684" s="169" t="s">
        <v>851</v>
      </c>
      <c r="F684" s="170" t="n">
        <v>600000</v>
      </c>
      <c r="G684" s="170" t="n">
        <v>600000</v>
      </c>
      <c r="H684" s="164" t="str">
        <f aca="false" ca="false" dt2D="false" dtr="false" t="normal">CONCATENATE(C684, , D684, E684)</f>
        <v>0400</v>
      </c>
    </row>
    <row ht="25.5" outlineLevel="0" r="685">
      <c r="A685" s="168" t="s">
        <v>1045</v>
      </c>
      <c r="B685" s="169" t="s">
        <v>104</v>
      </c>
      <c r="C685" s="169" t="s">
        <v>1046</v>
      </c>
      <c r="D685" s="169" t="s">
        <v>851</v>
      </c>
      <c r="E685" s="169" t="s">
        <v>851</v>
      </c>
      <c r="F685" s="170" t="n">
        <v>600000</v>
      </c>
      <c r="G685" s="170" t="n">
        <v>600000</v>
      </c>
      <c r="H685" s="164" t="str">
        <f aca="false" ca="false" dt2D="false" dtr="false" t="normal">CONCATENATE(C685, , D685, E685)</f>
        <v>0412</v>
      </c>
    </row>
    <row ht="25.5" outlineLevel="0" r="686">
      <c r="A686" s="168" t="s">
        <v>936</v>
      </c>
      <c r="B686" s="169" t="s">
        <v>104</v>
      </c>
      <c r="C686" s="169" t="s">
        <v>1046</v>
      </c>
      <c r="D686" s="169" t="s">
        <v>937</v>
      </c>
      <c r="E686" s="169" t="s">
        <v>851</v>
      </c>
      <c r="F686" s="170" t="n">
        <v>600000</v>
      </c>
      <c r="G686" s="170" t="n">
        <v>600000</v>
      </c>
      <c r="H686" s="164" t="str">
        <f aca="false" ca="false" dt2D="false" dtr="false" t="normal">CONCATENATE(C686, , D686, E686)</f>
        <v>04129000000000</v>
      </c>
    </row>
    <row ht="38.25" outlineLevel="0" r="687">
      <c r="A687" s="168" t="s">
        <v>938</v>
      </c>
      <c r="B687" s="169" t="s">
        <v>104</v>
      </c>
      <c r="C687" s="169" t="s">
        <v>1046</v>
      </c>
      <c r="D687" s="169" t="s">
        <v>939</v>
      </c>
      <c r="E687" s="169" t="s">
        <v>851</v>
      </c>
      <c r="F687" s="170" t="n">
        <v>600000</v>
      </c>
      <c r="G687" s="170" t="n">
        <v>600000</v>
      </c>
      <c r="H687" s="164" t="str">
        <f aca="false" ca="false" dt2D="false" dtr="false" t="normal">CONCATENATE(C687, , D687, E687)</f>
        <v>04129090000000</v>
      </c>
    </row>
    <row ht="63.75" outlineLevel="0" r="688">
      <c r="A688" s="168" t="s">
        <v>1421</v>
      </c>
      <c r="B688" s="169" t="s">
        <v>104</v>
      </c>
      <c r="C688" s="169" t="s">
        <v>1046</v>
      </c>
      <c r="D688" s="169" t="s">
        <v>1422</v>
      </c>
      <c r="E688" s="169" t="s">
        <v>851</v>
      </c>
      <c r="F688" s="170" t="n">
        <v>600000</v>
      </c>
      <c r="G688" s="170" t="n">
        <v>600000</v>
      </c>
      <c r="H688" s="164" t="str">
        <f aca="false" ca="false" dt2D="false" dtr="false" t="normal">CONCATENATE(C688, , D688, E688)</f>
        <v>041290900Ж0000</v>
      </c>
    </row>
    <row ht="38.25" outlineLevel="0" r="689">
      <c r="A689" s="168" t="s">
        <v>872</v>
      </c>
      <c r="B689" s="169" t="s">
        <v>104</v>
      </c>
      <c r="C689" s="169" t="s">
        <v>1046</v>
      </c>
      <c r="D689" s="169" t="s">
        <v>1422</v>
      </c>
      <c r="E689" s="169" t="s">
        <v>873</v>
      </c>
      <c r="F689" s="170" t="n">
        <v>600000</v>
      </c>
      <c r="G689" s="170" t="n">
        <v>600000</v>
      </c>
      <c r="H689" s="164" t="str">
        <f aca="false" ca="false" dt2D="false" dtr="false" t="normal">CONCATENATE(C689, , D689, E689)</f>
        <v>041290900Ж0000200</v>
      </c>
    </row>
    <row ht="38.25" outlineLevel="0" r="690">
      <c r="A690" s="168" t="s">
        <v>874</v>
      </c>
      <c r="B690" s="169" t="s">
        <v>104</v>
      </c>
      <c r="C690" s="169" t="s">
        <v>1046</v>
      </c>
      <c r="D690" s="169" t="s">
        <v>1422</v>
      </c>
      <c r="E690" s="169" t="s">
        <v>875</v>
      </c>
      <c r="F690" s="170" t="n">
        <v>600000</v>
      </c>
      <c r="G690" s="170" t="n">
        <v>600000</v>
      </c>
      <c r="H690" s="164" t="str">
        <f aca="false" ca="false" dt2D="false" dtr="false" t="normal">CONCATENATE(C690, , D690, E690)</f>
        <v>041290900Ж0000240</v>
      </c>
    </row>
    <row outlineLevel="0" r="691">
      <c r="A691" s="168" t="s">
        <v>876</v>
      </c>
      <c r="B691" s="169" t="s">
        <v>104</v>
      </c>
      <c r="C691" s="169" t="s">
        <v>1046</v>
      </c>
      <c r="D691" s="169" t="s">
        <v>1422</v>
      </c>
      <c r="E691" s="169" t="s">
        <v>877</v>
      </c>
      <c r="F691" s="170" t="n">
        <v>600000</v>
      </c>
      <c r="G691" s="170" t="n">
        <v>600000</v>
      </c>
      <c r="H691" s="164" t="str">
        <f aca="false" ca="false" dt2D="false" dtr="false" t="normal">CONCATENATE(C691, , D691, E691)</f>
        <v>041290900Ж0000244</v>
      </c>
    </row>
    <row ht="25.5" outlineLevel="0" r="692">
      <c r="A692" s="168" t="s">
        <v>1068</v>
      </c>
      <c r="B692" s="169" t="s">
        <v>104</v>
      </c>
      <c r="C692" s="169" t="s">
        <v>1069</v>
      </c>
      <c r="D692" s="169" t="s">
        <v>851</v>
      </c>
      <c r="E692" s="169" t="s">
        <v>851</v>
      </c>
      <c r="F692" s="170" t="n">
        <v>1229454</v>
      </c>
      <c r="G692" s="170" t="n">
        <v>1229454</v>
      </c>
      <c r="H692" s="164" t="str">
        <f aca="false" ca="false" dt2D="false" dtr="false" t="normal">CONCATENATE(C692, , D692, E692)</f>
        <v>0500</v>
      </c>
    </row>
    <row outlineLevel="0" r="693">
      <c r="A693" s="168" t="s">
        <v>1166</v>
      </c>
      <c r="B693" s="169" t="s">
        <v>104</v>
      </c>
      <c r="C693" s="169" t="s">
        <v>1167</v>
      </c>
      <c r="D693" s="169" t="s">
        <v>851</v>
      </c>
      <c r="E693" s="169" t="s">
        <v>851</v>
      </c>
      <c r="F693" s="170" t="n">
        <v>1229454</v>
      </c>
      <c r="G693" s="170" t="n">
        <v>1229454</v>
      </c>
      <c r="H693" s="164" t="str">
        <f aca="false" ca="false" dt2D="false" dtr="false" t="normal">CONCATENATE(C693, , D693, E693)</f>
        <v>0501</v>
      </c>
    </row>
    <row ht="63.75" outlineLevel="0" r="694">
      <c r="A694" s="168" t="s">
        <v>1072</v>
      </c>
      <c r="B694" s="169" t="s">
        <v>104</v>
      </c>
      <c r="C694" s="169" t="s">
        <v>1167</v>
      </c>
      <c r="D694" s="169" t="s">
        <v>1073</v>
      </c>
      <c r="E694" s="169" t="s">
        <v>851</v>
      </c>
      <c r="F694" s="170" t="n">
        <v>269454</v>
      </c>
      <c r="G694" s="170" t="n">
        <v>269454</v>
      </c>
      <c r="H694" s="164" t="str">
        <f aca="false" ca="false" dt2D="false" dtr="false" t="normal">CONCATENATE(C694, , D694, E694)</f>
        <v>05010300000000</v>
      </c>
    </row>
    <row ht="63.75" outlineLevel="0" r="695">
      <c r="A695" s="168" t="s">
        <v>1423</v>
      </c>
      <c r="B695" s="169" t="s">
        <v>104</v>
      </c>
      <c r="C695" s="169" t="s">
        <v>1167</v>
      </c>
      <c r="D695" s="169" t="s">
        <v>1424</v>
      </c>
      <c r="E695" s="169" t="s">
        <v>851</v>
      </c>
      <c r="F695" s="170" t="n">
        <v>269454</v>
      </c>
      <c r="G695" s="170" t="n">
        <v>269454</v>
      </c>
      <c r="H695" s="164" t="str">
        <f aca="false" ca="false" dt2D="false" dtr="false" t="normal">CONCATENATE(C695, , D695, E695)</f>
        <v>05010330000000</v>
      </c>
    </row>
    <row ht="127.5" outlineLevel="0" r="696">
      <c r="A696" s="168" t="s">
        <v>1425</v>
      </c>
      <c r="B696" s="169" t="s">
        <v>104</v>
      </c>
      <c r="C696" s="169" t="s">
        <v>1167</v>
      </c>
      <c r="D696" s="169" t="s">
        <v>1426</v>
      </c>
      <c r="E696" s="169" t="s">
        <v>851</v>
      </c>
      <c r="F696" s="170" t="n">
        <v>269454</v>
      </c>
      <c r="G696" s="170" t="n">
        <v>269454</v>
      </c>
      <c r="H696" s="164" t="str">
        <f aca="false" ca="false" dt2D="false" dtr="false" t="normal">CONCATENATE(C696, , D696, E696)</f>
        <v>05010330080000</v>
      </c>
    </row>
    <row ht="38.25" outlineLevel="0" r="697">
      <c r="A697" s="168" t="s">
        <v>872</v>
      </c>
      <c r="B697" s="169" t="s">
        <v>104</v>
      </c>
      <c r="C697" s="169" t="s">
        <v>1167</v>
      </c>
      <c r="D697" s="169" t="s">
        <v>1426</v>
      </c>
      <c r="E697" s="169" t="s">
        <v>873</v>
      </c>
      <c r="F697" s="170" t="n">
        <v>269454</v>
      </c>
      <c r="G697" s="170" t="n">
        <v>269454</v>
      </c>
      <c r="H697" s="164" t="str">
        <f aca="false" ca="false" dt2D="false" dtr="false" t="normal">CONCATENATE(C697, , D697, E697)</f>
        <v>05010330080000200</v>
      </c>
    </row>
    <row ht="38.25" outlineLevel="0" r="698">
      <c r="A698" s="168" t="s">
        <v>874</v>
      </c>
      <c r="B698" s="169" t="s">
        <v>104</v>
      </c>
      <c r="C698" s="169" t="s">
        <v>1167</v>
      </c>
      <c r="D698" s="169" t="s">
        <v>1426</v>
      </c>
      <c r="E698" s="169" t="s">
        <v>875</v>
      </c>
      <c r="F698" s="170" t="n">
        <v>269454</v>
      </c>
      <c r="G698" s="170" t="n">
        <v>269454</v>
      </c>
      <c r="H698" s="164" t="str">
        <f aca="false" ca="false" dt2D="false" dtr="false" t="normal">CONCATENATE(C698, , D698, E698)</f>
        <v>05010330080000240</v>
      </c>
    </row>
    <row outlineLevel="0" r="699">
      <c r="A699" s="168" t="s">
        <v>876</v>
      </c>
      <c r="B699" s="169" t="s">
        <v>104</v>
      </c>
      <c r="C699" s="169" t="s">
        <v>1167</v>
      </c>
      <c r="D699" s="169" t="s">
        <v>1426</v>
      </c>
      <c r="E699" s="169" t="s">
        <v>877</v>
      </c>
      <c r="F699" s="170" t="n">
        <v>269454</v>
      </c>
      <c r="G699" s="170" t="n">
        <v>269454</v>
      </c>
      <c r="H699" s="164" t="str">
        <f aca="false" ca="false" dt2D="false" dtr="false" t="normal">CONCATENATE(C699, , D699, E699)</f>
        <v>05010330080000244</v>
      </c>
    </row>
    <row ht="38.25" outlineLevel="0" r="700">
      <c r="A700" s="168" t="s">
        <v>1168</v>
      </c>
      <c r="B700" s="169" t="s">
        <v>104</v>
      </c>
      <c r="C700" s="169" t="s">
        <v>1167</v>
      </c>
      <c r="D700" s="169" t="s">
        <v>1169</v>
      </c>
      <c r="E700" s="169" t="s">
        <v>851</v>
      </c>
      <c r="F700" s="170" t="n">
        <v>960000</v>
      </c>
      <c r="G700" s="170" t="n">
        <v>960000</v>
      </c>
      <c r="H700" s="164" t="str">
        <f aca="false" ca="false" dt2D="false" dtr="false" t="normal">CONCATENATE(C700, , D700, E700)</f>
        <v>05011000000000</v>
      </c>
    </row>
    <row ht="38.25" outlineLevel="0" r="701">
      <c r="A701" s="168" t="s">
        <v>1427</v>
      </c>
      <c r="B701" s="169" t="s">
        <v>104</v>
      </c>
      <c r="C701" s="169" t="s">
        <v>1167</v>
      </c>
      <c r="D701" s="169" t="s">
        <v>1428</v>
      </c>
      <c r="E701" s="169" t="s">
        <v>851</v>
      </c>
      <c r="F701" s="170" t="n">
        <v>960000</v>
      </c>
      <c r="G701" s="170" t="n">
        <v>960000</v>
      </c>
      <c r="H701" s="164" t="str">
        <f aca="false" ca="false" dt2D="false" dtr="false" t="normal">CONCATENATE(C701, , D701, E701)</f>
        <v>05011050000000</v>
      </c>
    </row>
    <row ht="89.25" outlineLevel="0" r="702">
      <c r="A702" s="168" t="s">
        <v>1429</v>
      </c>
      <c r="B702" s="169" t="s">
        <v>104</v>
      </c>
      <c r="C702" s="169" t="s">
        <v>1167</v>
      </c>
      <c r="D702" s="169" t="s">
        <v>1430</v>
      </c>
      <c r="E702" s="169" t="s">
        <v>851</v>
      </c>
      <c r="F702" s="170" t="n">
        <v>960000</v>
      </c>
      <c r="G702" s="170" t="n">
        <v>960000</v>
      </c>
      <c r="H702" s="164" t="str">
        <f aca="false" ca="false" dt2D="false" dtr="false" t="normal">CONCATENATE(C702, , D702, E702)</f>
        <v>05011050080000</v>
      </c>
    </row>
    <row ht="25.5" outlineLevel="0" r="703">
      <c r="A703" s="168" t="s">
        <v>969</v>
      </c>
      <c r="B703" s="169" t="s">
        <v>104</v>
      </c>
      <c r="C703" s="169" t="s">
        <v>1167</v>
      </c>
      <c r="D703" s="169" t="s">
        <v>1430</v>
      </c>
      <c r="E703" s="169" t="s">
        <v>970</v>
      </c>
      <c r="F703" s="170" t="n">
        <v>960000</v>
      </c>
      <c r="G703" s="170" t="n">
        <v>960000</v>
      </c>
      <c r="H703" s="164" t="str">
        <f aca="false" ca="false" dt2D="false" dtr="false" t="normal">CONCATENATE(C703, , D703, E703)</f>
        <v>05011050080000300</v>
      </c>
    </row>
    <row outlineLevel="0" r="704">
      <c r="A704" s="168" t="s">
        <v>1431</v>
      </c>
      <c r="B704" s="169" t="s">
        <v>104</v>
      </c>
      <c r="C704" s="169" t="s">
        <v>1167</v>
      </c>
      <c r="D704" s="169" t="s">
        <v>1430</v>
      </c>
      <c r="E704" s="169" t="s">
        <v>1432</v>
      </c>
      <c r="F704" s="170" t="n">
        <v>960000</v>
      </c>
      <c r="G704" s="170" t="n">
        <v>960000</v>
      </c>
      <c r="H704" s="164" t="str">
        <f aca="false" ca="false" dt2D="false" dtr="false" t="normal">CONCATENATE(C704, , D704, E704)</f>
        <v>05011050080000360</v>
      </c>
    </row>
    <row outlineLevel="0" r="705">
      <c r="A705" s="168" t="s">
        <v>1126</v>
      </c>
      <c r="B705" s="169" t="s">
        <v>104</v>
      </c>
      <c r="C705" s="169" t="s">
        <v>1127</v>
      </c>
      <c r="D705" s="169" t="s">
        <v>851</v>
      </c>
      <c r="E705" s="169" t="s">
        <v>851</v>
      </c>
      <c r="F705" s="170" t="n">
        <v>2889311.34</v>
      </c>
      <c r="G705" s="170" t="n">
        <v>4630452.25</v>
      </c>
      <c r="H705" s="164" t="str">
        <f aca="false" ca="false" dt2D="false" dtr="false" t="normal">CONCATENATE(C705, , D705, E705)</f>
        <v>1000</v>
      </c>
    </row>
    <row outlineLevel="0" r="706">
      <c r="A706" s="168" t="s">
        <v>1135</v>
      </c>
      <c r="B706" s="169" t="s">
        <v>104</v>
      </c>
      <c r="C706" s="169" t="s">
        <v>1136</v>
      </c>
      <c r="D706" s="169" t="s">
        <v>851</v>
      </c>
      <c r="E706" s="169" t="s">
        <v>851</v>
      </c>
      <c r="F706" s="170" t="n">
        <v>2889311.34</v>
      </c>
      <c r="G706" s="170" t="n">
        <v>2966252.25</v>
      </c>
      <c r="H706" s="164" t="str">
        <f aca="false" ca="false" dt2D="false" dtr="false" t="normal">CONCATENATE(C706, , D706, E706)</f>
        <v>1003</v>
      </c>
    </row>
    <row ht="25.5" outlineLevel="0" r="707">
      <c r="A707" s="168" t="s">
        <v>1277</v>
      </c>
      <c r="B707" s="169" t="s">
        <v>104</v>
      </c>
      <c r="C707" s="169" t="s">
        <v>1136</v>
      </c>
      <c r="D707" s="169" t="s">
        <v>1278</v>
      </c>
      <c r="E707" s="169" t="s">
        <v>851</v>
      </c>
      <c r="F707" s="170" t="n">
        <v>2889311.34</v>
      </c>
      <c r="G707" s="170" t="n">
        <v>2966252.25</v>
      </c>
      <c r="H707" s="164" t="str">
        <f aca="false" ca="false" dt2D="false" dtr="false" t="normal">CONCATENATE(C707, , D707, E707)</f>
        <v>10030600000000</v>
      </c>
    </row>
    <row ht="25.5" outlineLevel="0" r="708">
      <c r="A708" s="168" t="s">
        <v>1433</v>
      </c>
      <c r="B708" s="169" t="s">
        <v>104</v>
      </c>
      <c r="C708" s="169" t="s">
        <v>1136</v>
      </c>
      <c r="D708" s="169" t="s">
        <v>1434</v>
      </c>
      <c r="E708" s="169" t="s">
        <v>851</v>
      </c>
      <c r="F708" s="170" t="n">
        <v>2889311.34</v>
      </c>
      <c r="G708" s="170" t="n">
        <v>2966252.25</v>
      </c>
      <c r="H708" s="164" t="str">
        <f aca="false" ca="false" dt2D="false" dtr="false" t="normal">CONCATENATE(C708, , D708, E708)</f>
        <v>10030630000000</v>
      </c>
    </row>
    <row ht="102" outlineLevel="0" r="709">
      <c r="A709" s="168" t="s">
        <v>1435</v>
      </c>
      <c r="B709" s="169" t="s">
        <v>104</v>
      </c>
      <c r="C709" s="169" t="s">
        <v>1136</v>
      </c>
      <c r="D709" s="169" t="s">
        <v>1436</v>
      </c>
      <c r="E709" s="169" t="s">
        <v>851</v>
      </c>
      <c r="F709" s="170" t="n">
        <v>2889311.34</v>
      </c>
      <c r="G709" s="170" t="n">
        <v>2966252.25</v>
      </c>
      <c r="H709" s="164" t="str">
        <f aca="false" ca="false" dt2D="false" dtr="false" t="normal">CONCATENATE(C709, , D709, E709)</f>
        <v>100306300L4970</v>
      </c>
    </row>
    <row ht="25.5" outlineLevel="0" r="710">
      <c r="A710" s="168" t="s">
        <v>969</v>
      </c>
      <c r="B710" s="169" t="s">
        <v>104</v>
      </c>
      <c r="C710" s="169" t="s">
        <v>1136</v>
      </c>
      <c r="D710" s="169" t="s">
        <v>1436</v>
      </c>
      <c r="E710" s="169" t="s">
        <v>970</v>
      </c>
      <c r="F710" s="170" t="n">
        <v>2889311.34</v>
      </c>
      <c r="G710" s="170" t="n">
        <v>2966252.25</v>
      </c>
      <c r="H710" s="164" t="str">
        <f aca="false" ca="false" dt2D="false" dtr="false" t="normal">CONCATENATE(C710, , D710, E710)</f>
        <v>100306300L4970300</v>
      </c>
    </row>
    <row ht="38.25" outlineLevel="0" r="711">
      <c r="A711" s="168" t="s">
        <v>1151</v>
      </c>
      <c r="B711" s="169" t="s">
        <v>104</v>
      </c>
      <c r="C711" s="169" t="s">
        <v>1136</v>
      </c>
      <c r="D711" s="169" t="s">
        <v>1436</v>
      </c>
      <c r="E711" s="169" t="s">
        <v>1152</v>
      </c>
      <c r="F711" s="170" t="n">
        <v>2889311.34</v>
      </c>
      <c r="G711" s="170" t="n">
        <v>2966252.25</v>
      </c>
      <c r="H711" s="164" t="str">
        <f aca="false" ca="false" dt2D="false" dtr="false" t="normal">CONCATENATE(C711, , D711, E711)</f>
        <v>100306300L4970320</v>
      </c>
    </row>
    <row ht="25.5" outlineLevel="0" r="712">
      <c r="A712" s="168" t="s">
        <v>1437</v>
      </c>
      <c r="B712" s="169" t="s">
        <v>104</v>
      </c>
      <c r="C712" s="169" t="s">
        <v>1136</v>
      </c>
      <c r="D712" s="169" t="s">
        <v>1436</v>
      </c>
      <c r="E712" s="169" t="s">
        <v>1438</v>
      </c>
      <c r="F712" s="170" t="n">
        <v>2889311.34</v>
      </c>
      <c r="G712" s="170" t="n">
        <v>2966252.25</v>
      </c>
      <c r="H712" s="164" t="str">
        <f aca="false" ca="false" dt2D="false" dtr="false" t="normal">CONCATENATE(C712, , D712, E712)</f>
        <v>100306300L4970322</v>
      </c>
    </row>
    <row outlineLevel="0" r="713">
      <c r="A713" s="168" t="s">
        <v>1610</v>
      </c>
      <c r="B713" s="169" t="s">
        <v>104</v>
      </c>
      <c r="C713" s="169" t="s">
        <v>1611</v>
      </c>
      <c r="D713" s="169" t="s">
        <v>851</v>
      </c>
      <c r="E713" s="169" t="s">
        <v>851</v>
      </c>
      <c r="F713" s="170" t="n">
        <v>0</v>
      </c>
      <c r="G713" s="170" t="n">
        <v>1664200</v>
      </c>
      <c r="H713" s="164" t="str">
        <f aca="false" ca="false" dt2D="false" dtr="false" t="normal">CONCATENATE(C713, , D713, E713)</f>
        <v>1004</v>
      </c>
    </row>
    <row ht="25.5" outlineLevel="0" r="714">
      <c r="A714" s="168" t="s">
        <v>1137</v>
      </c>
      <c r="B714" s="169" t="s">
        <v>104</v>
      </c>
      <c r="C714" s="169" t="s">
        <v>1611</v>
      </c>
      <c r="D714" s="169" t="s">
        <v>1138</v>
      </c>
      <c r="E714" s="169" t="s">
        <v>851</v>
      </c>
      <c r="F714" s="170" t="n">
        <v>0</v>
      </c>
      <c r="G714" s="170" t="n">
        <v>1664200</v>
      </c>
      <c r="H714" s="164" t="str">
        <f aca="false" ca="false" dt2D="false" dtr="false" t="normal">CONCATENATE(C714, , D714, E714)</f>
        <v>10040100000000</v>
      </c>
    </row>
    <row ht="51" outlineLevel="0" r="715">
      <c r="A715" s="168" t="s">
        <v>1139</v>
      </c>
      <c r="B715" s="169" t="s">
        <v>104</v>
      </c>
      <c r="C715" s="169" t="s">
        <v>1611</v>
      </c>
      <c r="D715" s="169" t="s">
        <v>1140</v>
      </c>
      <c r="E715" s="169" t="s">
        <v>851</v>
      </c>
      <c r="F715" s="170" t="n">
        <v>0</v>
      </c>
      <c r="G715" s="170" t="n">
        <v>1664200</v>
      </c>
      <c r="H715" s="164" t="str">
        <f aca="false" ca="false" dt2D="false" dtr="false" t="normal">CONCATENATE(C715, , D715, E715)</f>
        <v>10040120000000</v>
      </c>
    </row>
    <row ht="165.75" outlineLevel="0" r="716">
      <c r="A716" s="168" t="s">
        <v>1141</v>
      </c>
      <c r="B716" s="169" t="s">
        <v>104</v>
      </c>
      <c r="C716" s="169" t="s">
        <v>1611</v>
      </c>
      <c r="D716" s="169" t="s">
        <v>1142</v>
      </c>
      <c r="E716" s="169" t="s">
        <v>851</v>
      </c>
      <c r="F716" s="170" t="n">
        <v>0</v>
      </c>
      <c r="G716" s="170" t="n">
        <v>1664200</v>
      </c>
      <c r="H716" s="164" t="str">
        <f aca="false" ca="false" dt2D="false" dtr="false" t="normal">CONCATENATE(C716, , D716, E716)</f>
        <v>10040120075870</v>
      </c>
    </row>
    <row ht="38.25" outlineLevel="0" r="717">
      <c r="A717" s="168" t="s">
        <v>1143</v>
      </c>
      <c r="B717" s="169" t="s">
        <v>104</v>
      </c>
      <c r="C717" s="169" t="s">
        <v>1611</v>
      </c>
      <c r="D717" s="169" t="s">
        <v>1142</v>
      </c>
      <c r="E717" s="169" t="s">
        <v>1144</v>
      </c>
      <c r="F717" s="170" t="n">
        <v>0</v>
      </c>
      <c r="G717" s="170" t="n">
        <v>1664200</v>
      </c>
      <c r="H717" s="164" t="str">
        <f aca="false" ca="false" dt2D="false" dtr="false" t="normal">CONCATENATE(C717, , D717, E717)</f>
        <v>10040120075870400</v>
      </c>
    </row>
    <row outlineLevel="0" r="718">
      <c r="A718" s="168" t="s">
        <v>1145</v>
      </c>
      <c r="B718" s="169" t="s">
        <v>104</v>
      </c>
      <c r="C718" s="169" t="s">
        <v>1611</v>
      </c>
      <c r="D718" s="169" t="s">
        <v>1142</v>
      </c>
      <c r="E718" s="169" t="s">
        <v>619</v>
      </c>
      <c r="F718" s="170" t="n">
        <v>0</v>
      </c>
      <c r="G718" s="170" t="n">
        <v>1664200</v>
      </c>
      <c r="H718" s="164" t="str">
        <f aca="false" ca="false" dt2D="false" dtr="false" t="normal">CONCATENATE(C718, , D718, E718)</f>
        <v>10040120075870410</v>
      </c>
    </row>
    <row ht="51" outlineLevel="0" r="719">
      <c r="A719" s="168" t="s">
        <v>1146</v>
      </c>
      <c r="B719" s="169" t="s">
        <v>104</v>
      </c>
      <c r="C719" s="169" t="s">
        <v>1611</v>
      </c>
      <c r="D719" s="169" t="s">
        <v>1142</v>
      </c>
      <c r="E719" s="169" t="s">
        <v>1147</v>
      </c>
      <c r="F719" s="170" t="n">
        <v>0</v>
      </c>
      <c r="G719" s="170" t="n">
        <v>1664200</v>
      </c>
      <c r="H719" s="164" t="str">
        <f aca="false" ca="false" dt2D="false" dtr="false" t="normal">CONCATENATE(C719, , D719, E719)</f>
        <v>10040120075870412</v>
      </c>
    </row>
    <row ht="25.5" outlineLevel="0" r="720">
      <c r="A720" s="168" t="s">
        <v>1439</v>
      </c>
      <c r="B720" s="169" t="s">
        <v>144</v>
      </c>
      <c r="C720" s="169" t="s">
        <v>851</v>
      </c>
      <c r="D720" s="169" t="s">
        <v>851</v>
      </c>
      <c r="E720" s="169" t="s">
        <v>851</v>
      </c>
      <c r="F720" s="170" t="n">
        <v>1470045800</v>
      </c>
      <c r="G720" s="170" t="n">
        <v>1409713600</v>
      </c>
      <c r="H720" s="164" t="str">
        <f aca="false" ca="false" dt2D="false" dtr="false" t="normal">CONCATENATE(C720, , D720, E720)</f>
        <v/>
      </c>
    </row>
    <row outlineLevel="0" r="721">
      <c r="A721" s="168" t="s">
        <v>1211</v>
      </c>
      <c r="B721" s="169" t="s">
        <v>144</v>
      </c>
      <c r="C721" s="169" t="s">
        <v>1212</v>
      </c>
      <c r="D721" s="169" t="s">
        <v>851</v>
      </c>
      <c r="E721" s="169" t="s">
        <v>851</v>
      </c>
      <c r="F721" s="170" t="n">
        <v>1405624544</v>
      </c>
      <c r="G721" s="170" t="n">
        <v>1344558244</v>
      </c>
      <c r="H721" s="164" t="str">
        <f aca="false" ca="false" dt2D="false" dtr="false" t="normal">CONCATENATE(C721, , D721, E721)</f>
        <v>0700</v>
      </c>
    </row>
    <row outlineLevel="0" r="722">
      <c r="A722" s="168" t="s">
        <v>1213</v>
      </c>
      <c r="B722" s="169" t="s">
        <v>144</v>
      </c>
      <c r="C722" s="169" t="s">
        <v>1214</v>
      </c>
      <c r="D722" s="169" t="s">
        <v>851</v>
      </c>
      <c r="E722" s="169" t="s">
        <v>851</v>
      </c>
      <c r="F722" s="170" t="n">
        <v>434465894</v>
      </c>
      <c r="G722" s="170" t="n">
        <v>434465894</v>
      </c>
      <c r="H722" s="164" t="str">
        <f aca="false" ca="false" dt2D="false" dtr="false" t="normal">CONCATENATE(C722, , D722, E722)</f>
        <v>0701</v>
      </c>
    </row>
    <row ht="25.5" outlineLevel="0" r="723">
      <c r="A723" s="168" t="s">
        <v>1137</v>
      </c>
      <c r="B723" s="169" t="s">
        <v>144</v>
      </c>
      <c r="C723" s="169" t="s">
        <v>1214</v>
      </c>
      <c r="D723" s="169" t="s">
        <v>1138</v>
      </c>
      <c r="E723" s="169" t="s">
        <v>851</v>
      </c>
      <c r="F723" s="170" t="n">
        <v>434465894</v>
      </c>
      <c r="G723" s="170" t="n">
        <v>434465894</v>
      </c>
      <c r="H723" s="164" t="str">
        <f aca="false" ca="false" dt2D="false" dtr="false" t="normal">CONCATENATE(C723, , D723, E723)</f>
        <v>07010100000000</v>
      </c>
    </row>
    <row ht="38.25" outlineLevel="0" r="724">
      <c r="A724" s="168" t="s">
        <v>1215</v>
      </c>
      <c r="B724" s="169" t="s">
        <v>144</v>
      </c>
      <c r="C724" s="169" t="s">
        <v>1214</v>
      </c>
      <c r="D724" s="169" t="s">
        <v>1216</v>
      </c>
      <c r="E724" s="169" t="s">
        <v>851</v>
      </c>
      <c r="F724" s="170" t="n">
        <v>434465894</v>
      </c>
      <c r="G724" s="170" t="n">
        <v>434465894</v>
      </c>
      <c r="H724" s="164" t="str">
        <f aca="false" ca="false" dt2D="false" dtr="false" t="normal">CONCATENATE(C724, , D724, E724)</f>
        <v>07010110000000</v>
      </c>
    </row>
    <row ht="140.25" outlineLevel="0" r="725">
      <c r="A725" s="168" t="s">
        <v>1444</v>
      </c>
      <c r="B725" s="169" t="s">
        <v>144</v>
      </c>
      <c r="C725" s="169" t="s">
        <v>1214</v>
      </c>
      <c r="D725" s="169" t="s">
        <v>1445</v>
      </c>
      <c r="E725" s="169" t="s">
        <v>851</v>
      </c>
      <c r="F725" s="170" t="n">
        <v>48626048</v>
      </c>
      <c r="G725" s="170" t="n">
        <v>48626048</v>
      </c>
      <c r="H725" s="164" t="str">
        <f aca="false" ca="false" dt2D="false" dtr="false" t="normal">CONCATENATE(C725, , D725, E725)</f>
        <v>07010110040010</v>
      </c>
    </row>
    <row ht="76.5" outlineLevel="0" r="726">
      <c r="A726" s="168" t="s">
        <v>862</v>
      </c>
      <c r="B726" s="169" t="s">
        <v>144</v>
      </c>
      <c r="C726" s="169" t="s">
        <v>1214</v>
      </c>
      <c r="D726" s="169" t="s">
        <v>1445</v>
      </c>
      <c r="E726" s="169" t="s">
        <v>505</v>
      </c>
      <c r="F726" s="170" t="n">
        <v>29328895</v>
      </c>
      <c r="G726" s="170" t="n">
        <v>29328895</v>
      </c>
      <c r="H726" s="164" t="str">
        <f aca="false" ca="false" dt2D="false" dtr="false" t="normal">CONCATENATE(C726, , D726, E726)</f>
        <v>07010110040010100</v>
      </c>
    </row>
    <row ht="25.5" outlineLevel="0" r="727">
      <c r="A727" s="168" t="s">
        <v>981</v>
      </c>
      <c r="B727" s="169" t="s">
        <v>144</v>
      </c>
      <c r="C727" s="169" t="s">
        <v>1214</v>
      </c>
      <c r="D727" s="169" t="s">
        <v>1445</v>
      </c>
      <c r="E727" s="169" t="s">
        <v>483</v>
      </c>
      <c r="F727" s="170" t="n">
        <v>29328895</v>
      </c>
      <c r="G727" s="170" t="n">
        <v>29328895</v>
      </c>
      <c r="H727" s="164" t="str">
        <f aca="false" ca="false" dt2D="false" dtr="false" t="normal">CONCATENATE(C727, , D727, E727)</f>
        <v>07010110040010110</v>
      </c>
    </row>
    <row outlineLevel="0" r="728">
      <c r="A728" s="168" t="s">
        <v>982</v>
      </c>
      <c r="B728" s="169" t="s">
        <v>144</v>
      </c>
      <c r="C728" s="169" t="s">
        <v>1214</v>
      </c>
      <c r="D728" s="169" t="s">
        <v>1445</v>
      </c>
      <c r="E728" s="169" t="s">
        <v>983</v>
      </c>
      <c r="F728" s="170" t="n">
        <v>22651184</v>
      </c>
      <c r="G728" s="170" t="n">
        <v>22651184</v>
      </c>
      <c r="H728" s="164" t="str">
        <f aca="false" ca="false" dt2D="false" dtr="false" t="normal">CONCATENATE(C728, , D728, E728)</f>
        <v>07010110040010111</v>
      </c>
    </row>
    <row ht="51" outlineLevel="0" r="729">
      <c r="A729" s="168" t="s">
        <v>984</v>
      </c>
      <c r="B729" s="169" t="s">
        <v>144</v>
      </c>
      <c r="C729" s="169" t="s">
        <v>1214</v>
      </c>
      <c r="D729" s="169" t="s">
        <v>1445</v>
      </c>
      <c r="E729" s="169" t="s">
        <v>985</v>
      </c>
      <c r="F729" s="170" t="n">
        <v>6677711</v>
      </c>
      <c r="G729" s="170" t="n">
        <v>6677711</v>
      </c>
      <c r="H729" s="164" t="str">
        <f aca="false" ca="false" dt2D="false" dtr="false" t="normal">CONCATENATE(C729, , D729, E729)</f>
        <v>07010110040010119</v>
      </c>
    </row>
    <row ht="38.25" outlineLevel="0" r="730">
      <c r="A730" s="168" t="s">
        <v>872</v>
      </c>
      <c r="B730" s="169" t="s">
        <v>144</v>
      </c>
      <c r="C730" s="169" t="s">
        <v>1214</v>
      </c>
      <c r="D730" s="169" t="s">
        <v>1445</v>
      </c>
      <c r="E730" s="169" t="s">
        <v>873</v>
      </c>
      <c r="F730" s="170" t="n">
        <v>19237153</v>
      </c>
      <c r="G730" s="170" t="n">
        <v>19237153</v>
      </c>
      <c r="H730" s="164" t="str">
        <f aca="false" ca="false" dt2D="false" dtr="false" t="normal">CONCATENATE(C730, , D730, E730)</f>
        <v>07010110040010200</v>
      </c>
    </row>
    <row ht="38.25" outlineLevel="0" r="731">
      <c r="A731" s="168" t="s">
        <v>874</v>
      </c>
      <c r="B731" s="169" t="s">
        <v>144</v>
      </c>
      <c r="C731" s="169" t="s">
        <v>1214</v>
      </c>
      <c r="D731" s="169" t="s">
        <v>1445</v>
      </c>
      <c r="E731" s="169" t="s">
        <v>875</v>
      </c>
      <c r="F731" s="170" t="n">
        <v>19237153</v>
      </c>
      <c r="G731" s="170" t="n">
        <v>19237153</v>
      </c>
      <c r="H731" s="164" t="str">
        <f aca="false" ca="false" dt2D="false" dtr="false" t="normal">CONCATENATE(C731, , D731, E731)</f>
        <v>07010110040010240</v>
      </c>
    </row>
    <row outlineLevel="0" r="732">
      <c r="A732" s="168" t="s">
        <v>876</v>
      </c>
      <c r="B732" s="169" t="s">
        <v>144</v>
      </c>
      <c r="C732" s="169" t="s">
        <v>1214</v>
      </c>
      <c r="D732" s="169" t="s">
        <v>1445</v>
      </c>
      <c r="E732" s="169" t="s">
        <v>877</v>
      </c>
      <c r="F732" s="170" t="n">
        <v>19237153</v>
      </c>
      <c r="G732" s="170" t="n">
        <v>19237153</v>
      </c>
      <c r="H732" s="164" t="str">
        <f aca="false" ca="false" dt2D="false" dtr="false" t="normal">CONCATENATE(C732, , D732, E732)</f>
        <v>07010110040010244</v>
      </c>
    </row>
    <row outlineLevel="0" r="733">
      <c r="A733" s="168" t="s">
        <v>910</v>
      </c>
      <c r="B733" s="169" t="s">
        <v>144</v>
      </c>
      <c r="C733" s="169" t="s">
        <v>1214</v>
      </c>
      <c r="D733" s="169" t="s">
        <v>1445</v>
      </c>
      <c r="E733" s="169" t="s">
        <v>911</v>
      </c>
      <c r="F733" s="170" t="n">
        <v>60000</v>
      </c>
      <c r="G733" s="170" t="n">
        <v>60000</v>
      </c>
      <c r="H733" s="164" t="str">
        <f aca="false" ca="false" dt2D="false" dtr="false" t="normal">CONCATENATE(C733, , D733, E733)</f>
        <v>07010110040010800</v>
      </c>
    </row>
    <row outlineLevel="0" r="734">
      <c r="A734" s="168" t="s">
        <v>912</v>
      </c>
      <c r="B734" s="169" t="s">
        <v>144</v>
      </c>
      <c r="C734" s="169" t="s">
        <v>1214</v>
      </c>
      <c r="D734" s="169" t="s">
        <v>1445</v>
      </c>
      <c r="E734" s="169" t="s">
        <v>913</v>
      </c>
      <c r="F734" s="170" t="n">
        <v>60000</v>
      </c>
      <c r="G734" s="170" t="n">
        <v>60000</v>
      </c>
      <c r="H734" s="164" t="str">
        <f aca="false" ca="false" dt2D="false" dtr="false" t="normal">CONCATENATE(C734, , D734, E734)</f>
        <v>07010110040010850</v>
      </c>
    </row>
    <row outlineLevel="0" r="735">
      <c r="A735" s="168" t="s">
        <v>914</v>
      </c>
      <c r="B735" s="169" t="s">
        <v>144</v>
      </c>
      <c r="C735" s="169" t="s">
        <v>1214</v>
      </c>
      <c r="D735" s="169" t="s">
        <v>1445</v>
      </c>
      <c r="E735" s="169" t="s">
        <v>915</v>
      </c>
      <c r="F735" s="170" t="n">
        <v>60000</v>
      </c>
      <c r="G735" s="170" t="n">
        <v>60000</v>
      </c>
      <c r="H735" s="164" t="str">
        <f aca="false" ca="false" dt2D="false" dtr="false" t="normal">CONCATENATE(C735, , D735, E735)</f>
        <v>07010110040010853</v>
      </c>
    </row>
    <row ht="191.25" outlineLevel="0" r="736">
      <c r="A736" s="168" t="s">
        <v>1447</v>
      </c>
      <c r="B736" s="169" t="s">
        <v>144</v>
      </c>
      <c r="C736" s="169" t="s">
        <v>1214</v>
      </c>
      <c r="D736" s="169" t="s">
        <v>1448</v>
      </c>
      <c r="E736" s="169" t="s">
        <v>851</v>
      </c>
      <c r="F736" s="170" t="n">
        <v>48282846</v>
      </c>
      <c r="G736" s="170" t="n">
        <v>48282846</v>
      </c>
      <c r="H736" s="164" t="str">
        <f aca="false" ca="false" dt2D="false" dtr="false" t="normal">CONCATENATE(C736, , D736, E736)</f>
        <v>07010110041010</v>
      </c>
    </row>
    <row ht="76.5" outlineLevel="0" r="737">
      <c r="A737" s="168" t="s">
        <v>862</v>
      </c>
      <c r="B737" s="169" t="s">
        <v>144</v>
      </c>
      <c r="C737" s="169" t="s">
        <v>1214</v>
      </c>
      <c r="D737" s="169" t="s">
        <v>1448</v>
      </c>
      <c r="E737" s="169" t="s">
        <v>505</v>
      </c>
      <c r="F737" s="170" t="n">
        <v>48282846</v>
      </c>
      <c r="G737" s="170" t="n">
        <v>48282846</v>
      </c>
      <c r="H737" s="164" t="str">
        <f aca="false" ca="false" dt2D="false" dtr="false" t="normal">CONCATENATE(C737, , D737, E737)</f>
        <v>07010110041010100</v>
      </c>
    </row>
    <row ht="25.5" outlineLevel="0" r="738">
      <c r="A738" s="168" t="s">
        <v>981</v>
      </c>
      <c r="B738" s="169" t="s">
        <v>144</v>
      </c>
      <c r="C738" s="169" t="s">
        <v>1214</v>
      </c>
      <c r="D738" s="169" t="s">
        <v>1448</v>
      </c>
      <c r="E738" s="169" t="s">
        <v>483</v>
      </c>
      <c r="F738" s="170" t="n">
        <v>48282846</v>
      </c>
      <c r="G738" s="170" t="n">
        <v>48282846</v>
      </c>
      <c r="H738" s="164" t="str">
        <f aca="false" ca="false" dt2D="false" dtr="false" t="normal">CONCATENATE(C738, , D738, E738)</f>
        <v>07010110041010110</v>
      </c>
    </row>
    <row outlineLevel="0" r="739">
      <c r="A739" s="168" t="s">
        <v>982</v>
      </c>
      <c r="B739" s="169" t="s">
        <v>144</v>
      </c>
      <c r="C739" s="169" t="s">
        <v>1214</v>
      </c>
      <c r="D739" s="169" t="s">
        <v>1448</v>
      </c>
      <c r="E739" s="169" t="s">
        <v>983</v>
      </c>
      <c r="F739" s="170" t="n">
        <v>37085000</v>
      </c>
      <c r="G739" s="170" t="n">
        <v>37085000</v>
      </c>
      <c r="H739" s="164" t="str">
        <f aca="false" ca="false" dt2D="false" dtr="false" t="normal">CONCATENATE(C739, , D739, E739)</f>
        <v>07010110041010111</v>
      </c>
    </row>
    <row ht="51" outlineLevel="0" r="740">
      <c r="A740" s="168" t="s">
        <v>984</v>
      </c>
      <c r="B740" s="169" t="s">
        <v>144</v>
      </c>
      <c r="C740" s="169" t="s">
        <v>1214</v>
      </c>
      <c r="D740" s="169" t="s">
        <v>1448</v>
      </c>
      <c r="E740" s="169" t="s">
        <v>985</v>
      </c>
      <c r="F740" s="170" t="n">
        <v>11197846</v>
      </c>
      <c r="G740" s="170" t="n">
        <v>11197846</v>
      </c>
      <c r="H740" s="164" t="str">
        <f aca="false" ca="false" dt2D="false" dtr="false" t="normal">CONCATENATE(C740, , D740, E740)</f>
        <v>07010110041010119</v>
      </c>
    </row>
    <row ht="140.25" outlineLevel="0" r="741">
      <c r="A741" s="168" t="s">
        <v>1451</v>
      </c>
      <c r="B741" s="169" t="s">
        <v>144</v>
      </c>
      <c r="C741" s="169" t="s">
        <v>1214</v>
      </c>
      <c r="D741" s="169" t="s">
        <v>1452</v>
      </c>
      <c r="E741" s="169" t="s">
        <v>851</v>
      </c>
      <c r="F741" s="170" t="n">
        <v>839000</v>
      </c>
      <c r="G741" s="170" t="n">
        <v>839000</v>
      </c>
      <c r="H741" s="164" t="str">
        <f aca="false" ca="false" dt2D="false" dtr="false" t="normal">CONCATENATE(C741, , D741, E741)</f>
        <v>07010110047010</v>
      </c>
    </row>
    <row ht="76.5" outlineLevel="0" r="742">
      <c r="A742" s="168" t="s">
        <v>862</v>
      </c>
      <c r="B742" s="169" t="s">
        <v>144</v>
      </c>
      <c r="C742" s="169" t="s">
        <v>1214</v>
      </c>
      <c r="D742" s="169" t="s">
        <v>1452</v>
      </c>
      <c r="E742" s="169" t="s">
        <v>505</v>
      </c>
      <c r="F742" s="170" t="n">
        <v>839000</v>
      </c>
      <c r="G742" s="170" t="n">
        <v>839000</v>
      </c>
      <c r="H742" s="164" t="str">
        <f aca="false" ca="false" dt2D="false" dtr="false" t="normal">CONCATENATE(C742, , D742, E742)</f>
        <v>07010110047010100</v>
      </c>
    </row>
    <row ht="25.5" outlineLevel="0" r="743">
      <c r="A743" s="168" t="s">
        <v>981</v>
      </c>
      <c r="B743" s="169" t="s">
        <v>144</v>
      </c>
      <c r="C743" s="169" t="s">
        <v>1214</v>
      </c>
      <c r="D743" s="169" t="s">
        <v>1452</v>
      </c>
      <c r="E743" s="169" t="s">
        <v>483</v>
      </c>
      <c r="F743" s="170" t="n">
        <v>839000</v>
      </c>
      <c r="G743" s="170" t="n">
        <v>839000</v>
      </c>
      <c r="H743" s="164" t="str">
        <f aca="false" ca="false" dt2D="false" dtr="false" t="normal">CONCATENATE(C743, , D743, E743)</f>
        <v>07010110047010110</v>
      </c>
    </row>
    <row ht="25.5" outlineLevel="0" r="744">
      <c r="A744" s="168" t="s">
        <v>1201</v>
      </c>
      <c r="B744" s="169" t="s">
        <v>144</v>
      </c>
      <c r="C744" s="169" t="s">
        <v>1214</v>
      </c>
      <c r="D744" s="169" t="s">
        <v>1452</v>
      </c>
      <c r="E744" s="169" t="s">
        <v>1202</v>
      </c>
      <c r="F744" s="170" t="n">
        <v>839000</v>
      </c>
      <c r="G744" s="170" t="n">
        <v>839000</v>
      </c>
      <c r="H744" s="164" t="str">
        <f aca="false" ca="false" dt2D="false" dtr="false" t="normal">CONCATENATE(C744, , D744, E744)</f>
        <v>07010110047010112</v>
      </c>
    </row>
    <row ht="153" outlineLevel="0" r="745">
      <c r="A745" s="168" t="s">
        <v>1453</v>
      </c>
      <c r="B745" s="169" t="s">
        <v>144</v>
      </c>
      <c r="C745" s="169" t="s">
        <v>1214</v>
      </c>
      <c r="D745" s="169" t="s">
        <v>1454</v>
      </c>
      <c r="E745" s="169" t="s">
        <v>851</v>
      </c>
      <c r="F745" s="170" t="n">
        <v>42387100</v>
      </c>
      <c r="G745" s="170" t="n">
        <v>42387100</v>
      </c>
      <c r="H745" s="164" t="str">
        <f aca="false" ca="false" dt2D="false" dtr="false" t="normal">CONCATENATE(C745, , D745, E745)</f>
        <v>0701011004Г010</v>
      </c>
    </row>
    <row ht="38.25" outlineLevel="0" r="746">
      <c r="A746" s="168" t="s">
        <v>872</v>
      </c>
      <c r="B746" s="169" t="s">
        <v>144</v>
      </c>
      <c r="C746" s="169" t="s">
        <v>1214</v>
      </c>
      <c r="D746" s="169" t="s">
        <v>1454</v>
      </c>
      <c r="E746" s="169" t="s">
        <v>873</v>
      </c>
      <c r="F746" s="170" t="n">
        <v>42387100</v>
      </c>
      <c r="G746" s="170" t="n">
        <v>42387100</v>
      </c>
      <c r="H746" s="164" t="str">
        <f aca="false" ca="false" dt2D="false" dtr="false" t="normal">CONCATENATE(C746, , D746, E746)</f>
        <v>0701011004Г010200</v>
      </c>
    </row>
    <row ht="38.25" outlineLevel="0" r="747">
      <c r="A747" s="168" t="s">
        <v>874</v>
      </c>
      <c r="B747" s="169" t="s">
        <v>144</v>
      </c>
      <c r="C747" s="169" t="s">
        <v>1214</v>
      </c>
      <c r="D747" s="169" t="s">
        <v>1454</v>
      </c>
      <c r="E747" s="169" t="s">
        <v>875</v>
      </c>
      <c r="F747" s="170" t="n">
        <v>42387100</v>
      </c>
      <c r="G747" s="170" t="n">
        <v>42387100</v>
      </c>
      <c r="H747" s="164" t="str">
        <f aca="false" ca="false" dt2D="false" dtr="false" t="normal">CONCATENATE(C747, , D747, E747)</f>
        <v>0701011004Г010240</v>
      </c>
    </row>
    <row outlineLevel="0" r="748">
      <c r="A748" s="168" t="s">
        <v>876</v>
      </c>
      <c r="B748" s="169" t="s">
        <v>144</v>
      </c>
      <c r="C748" s="169" t="s">
        <v>1214</v>
      </c>
      <c r="D748" s="169" t="s">
        <v>1454</v>
      </c>
      <c r="E748" s="169" t="s">
        <v>877</v>
      </c>
      <c r="F748" s="170" t="n">
        <v>4723600</v>
      </c>
      <c r="G748" s="170" t="n">
        <v>4723600</v>
      </c>
      <c r="H748" s="164" t="str">
        <f aca="false" ca="false" dt2D="false" dtr="false" t="normal">CONCATENATE(C748, , D748, E748)</f>
        <v>0701011004Г010244</v>
      </c>
    </row>
    <row outlineLevel="0" r="749">
      <c r="A749" s="168" t="s">
        <v>922</v>
      </c>
      <c r="B749" s="169" t="s">
        <v>144</v>
      </c>
      <c r="C749" s="169" t="s">
        <v>1214</v>
      </c>
      <c r="D749" s="169" t="s">
        <v>1454</v>
      </c>
      <c r="E749" s="169" t="s">
        <v>923</v>
      </c>
      <c r="F749" s="170" t="n">
        <v>37663500</v>
      </c>
      <c r="G749" s="170" t="n">
        <v>37663500</v>
      </c>
      <c r="H749" s="164" t="str">
        <f aca="false" ca="false" dt2D="false" dtr="false" t="normal">CONCATENATE(C749, , D749, E749)</f>
        <v>0701011004Г010247</v>
      </c>
    </row>
    <row ht="153" outlineLevel="0" r="750">
      <c r="A750" s="168" t="s">
        <v>1455</v>
      </c>
      <c r="B750" s="169" t="s">
        <v>144</v>
      </c>
      <c r="C750" s="169" t="s">
        <v>1214</v>
      </c>
      <c r="D750" s="169" t="s">
        <v>1456</v>
      </c>
      <c r="E750" s="169" t="s">
        <v>851</v>
      </c>
      <c r="F750" s="170" t="n">
        <v>874300</v>
      </c>
      <c r="G750" s="170" t="n">
        <v>874300</v>
      </c>
      <c r="H750" s="164" t="str">
        <f aca="false" ca="false" dt2D="false" dtr="false" t="normal">CONCATENATE(C750, , D750, E750)</f>
        <v>0701011004М010</v>
      </c>
    </row>
    <row ht="38.25" outlineLevel="0" r="751">
      <c r="A751" s="168" t="s">
        <v>872</v>
      </c>
      <c r="B751" s="169" t="s">
        <v>144</v>
      </c>
      <c r="C751" s="169" t="s">
        <v>1214</v>
      </c>
      <c r="D751" s="169" t="s">
        <v>1456</v>
      </c>
      <c r="E751" s="169" t="s">
        <v>873</v>
      </c>
      <c r="F751" s="170" t="n">
        <v>874300</v>
      </c>
      <c r="G751" s="170" t="n">
        <v>874300</v>
      </c>
      <c r="H751" s="164" t="str">
        <f aca="false" ca="false" dt2D="false" dtr="false" t="normal">CONCATENATE(C751, , D751, E751)</f>
        <v>0701011004М010200</v>
      </c>
    </row>
    <row ht="38.25" outlineLevel="0" r="752">
      <c r="A752" s="168" t="s">
        <v>874</v>
      </c>
      <c r="B752" s="169" t="s">
        <v>144</v>
      </c>
      <c r="C752" s="169" t="s">
        <v>1214</v>
      </c>
      <c r="D752" s="169" t="s">
        <v>1456</v>
      </c>
      <c r="E752" s="169" t="s">
        <v>875</v>
      </c>
      <c r="F752" s="170" t="n">
        <v>874300</v>
      </c>
      <c r="G752" s="170" t="n">
        <v>874300</v>
      </c>
      <c r="H752" s="164" t="str">
        <f aca="false" ca="false" dt2D="false" dtr="false" t="normal">CONCATENATE(C752, , D752, E752)</f>
        <v>0701011004М010240</v>
      </c>
    </row>
    <row outlineLevel="0" r="753">
      <c r="A753" s="168" t="s">
        <v>876</v>
      </c>
      <c r="B753" s="169" t="s">
        <v>144</v>
      </c>
      <c r="C753" s="169" t="s">
        <v>1214</v>
      </c>
      <c r="D753" s="169" t="s">
        <v>1456</v>
      </c>
      <c r="E753" s="169" t="s">
        <v>877</v>
      </c>
      <c r="F753" s="170" t="n">
        <v>874300</v>
      </c>
      <c r="G753" s="170" t="n">
        <v>874300</v>
      </c>
      <c r="H753" s="164" t="str">
        <f aca="false" ca="false" dt2D="false" dtr="false" t="normal">CONCATENATE(C753, , D753, E753)</f>
        <v>0701011004М010244</v>
      </c>
    </row>
    <row ht="127.5" outlineLevel="0" r="754">
      <c r="A754" s="168" t="s">
        <v>1457</v>
      </c>
      <c r="B754" s="169" t="s">
        <v>144</v>
      </c>
      <c r="C754" s="169" t="s">
        <v>1214</v>
      </c>
      <c r="D754" s="169" t="s">
        <v>1458</v>
      </c>
      <c r="E754" s="169" t="s">
        <v>851</v>
      </c>
      <c r="F754" s="170" t="n">
        <v>41000000</v>
      </c>
      <c r="G754" s="170" t="n">
        <v>41000000</v>
      </c>
      <c r="H754" s="164" t="str">
        <f aca="false" ca="false" dt2D="false" dtr="false" t="normal">CONCATENATE(C754, , D754, E754)</f>
        <v>0701011004П010</v>
      </c>
    </row>
    <row ht="38.25" outlineLevel="0" r="755">
      <c r="A755" s="168" t="s">
        <v>872</v>
      </c>
      <c r="B755" s="169" t="s">
        <v>144</v>
      </c>
      <c r="C755" s="169" t="s">
        <v>1214</v>
      </c>
      <c r="D755" s="169" t="s">
        <v>1458</v>
      </c>
      <c r="E755" s="169" t="s">
        <v>873</v>
      </c>
      <c r="F755" s="170" t="n">
        <v>41000000</v>
      </c>
      <c r="G755" s="170" t="n">
        <v>41000000</v>
      </c>
      <c r="H755" s="164" t="str">
        <f aca="false" ca="false" dt2D="false" dtr="false" t="normal">CONCATENATE(C755, , D755, E755)</f>
        <v>0701011004П010200</v>
      </c>
    </row>
    <row ht="38.25" outlineLevel="0" r="756">
      <c r="A756" s="168" t="s">
        <v>874</v>
      </c>
      <c r="B756" s="169" t="s">
        <v>144</v>
      </c>
      <c r="C756" s="169" t="s">
        <v>1214</v>
      </c>
      <c r="D756" s="169" t="s">
        <v>1458</v>
      </c>
      <c r="E756" s="169" t="s">
        <v>875</v>
      </c>
      <c r="F756" s="170" t="n">
        <v>41000000</v>
      </c>
      <c r="G756" s="170" t="n">
        <v>41000000</v>
      </c>
      <c r="H756" s="164" t="str">
        <f aca="false" ca="false" dt2D="false" dtr="false" t="normal">CONCATENATE(C756, , D756, E756)</f>
        <v>0701011004П010240</v>
      </c>
    </row>
    <row outlineLevel="0" r="757">
      <c r="A757" s="168" t="s">
        <v>876</v>
      </c>
      <c r="B757" s="169" t="s">
        <v>144</v>
      </c>
      <c r="C757" s="169" t="s">
        <v>1214</v>
      </c>
      <c r="D757" s="169" t="s">
        <v>1458</v>
      </c>
      <c r="E757" s="169" t="s">
        <v>877</v>
      </c>
      <c r="F757" s="170" t="n">
        <v>41000000</v>
      </c>
      <c r="G757" s="170" t="n">
        <v>41000000</v>
      </c>
      <c r="H757" s="164" t="str">
        <f aca="false" ca="false" dt2D="false" dtr="false" t="normal">CONCATENATE(C757, , D757, E757)</f>
        <v>0701011004П010244</v>
      </c>
    </row>
    <row ht="127.5" outlineLevel="0" r="758">
      <c r="A758" s="168" t="s">
        <v>1461</v>
      </c>
      <c r="B758" s="169" t="s">
        <v>144</v>
      </c>
      <c r="C758" s="169" t="s">
        <v>1214</v>
      </c>
      <c r="D758" s="169" t="s">
        <v>1462</v>
      </c>
      <c r="E758" s="169" t="s">
        <v>851</v>
      </c>
      <c r="F758" s="170" t="n">
        <v>10215000</v>
      </c>
      <c r="G758" s="170" t="n">
        <v>10215000</v>
      </c>
      <c r="H758" s="164" t="str">
        <f aca="false" ca="false" dt2D="false" dtr="false" t="normal">CONCATENATE(C758, , D758, E758)</f>
        <v>0701011004Э010</v>
      </c>
    </row>
    <row ht="38.25" outlineLevel="0" r="759">
      <c r="A759" s="168" t="s">
        <v>872</v>
      </c>
      <c r="B759" s="169" t="s">
        <v>144</v>
      </c>
      <c r="C759" s="169" t="s">
        <v>1214</v>
      </c>
      <c r="D759" s="169" t="s">
        <v>1462</v>
      </c>
      <c r="E759" s="169" t="s">
        <v>873</v>
      </c>
      <c r="F759" s="170" t="n">
        <v>10215000</v>
      </c>
      <c r="G759" s="170" t="n">
        <v>10215000</v>
      </c>
      <c r="H759" s="164" t="str">
        <f aca="false" ca="false" dt2D="false" dtr="false" t="normal">CONCATENATE(C759, , D759, E759)</f>
        <v>0701011004Э010200</v>
      </c>
    </row>
    <row ht="38.25" outlineLevel="0" r="760">
      <c r="A760" s="168" t="s">
        <v>874</v>
      </c>
      <c r="B760" s="169" t="s">
        <v>144</v>
      </c>
      <c r="C760" s="169" t="s">
        <v>1214</v>
      </c>
      <c r="D760" s="169" t="s">
        <v>1462</v>
      </c>
      <c r="E760" s="169" t="s">
        <v>875</v>
      </c>
      <c r="F760" s="170" t="n">
        <v>10215000</v>
      </c>
      <c r="G760" s="170" t="n">
        <v>10215000</v>
      </c>
      <c r="H760" s="164" t="str">
        <f aca="false" ca="false" dt2D="false" dtr="false" t="normal">CONCATENATE(C760, , D760, E760)</f>
        <v>0701011004Э010240</v>
      </c>
    </row>
    <row outlineLevel="0" r="761">
      <c r="A761" s="168" t="s">
        <v>922</v>
      </c>
      <c r="B761" s="169" t="s">
        <v>144</v>
      </c>
      <c r="C761" s="169" t="s">
        <v>1214</v>
      </c>
      <c r="D761" s="169" t="s">
        <v>1462</v>
      </c>
      <c r="E761" s="169" t="s">
        <v>923</v>
      </c>
      <c r="F761" s="170" t="n">
        <v>10215000</v>
      </c>
      <c r="G761" s="170" t="n">
        <v>10215000</v>
      </c>
      <c r="H761" s="164" t="str">
        <f aca="false" ca="false" dt2D="false" dtr="false" t="normal">CONCATENATE(C761, , D761, E761)</f>
        <v>0701011004Э010247</v>
      </c>
    </row>
    <row ht="331.5" outlineLevel="0" r="762">
      <c r="A762" s="168" t="s">
        <v>1463</v>
      </c>
      <c r="B762" s="169" t="s">
        <v>144</v>
      </c>
      <c r="C762" s="169" t="s">
        <v>1214</v>
      </c>
      <c r="D762" s="169" t="s">
        <v>1464</v>
      </c>
      <c r="E762" s="169" t="s">
        <v>851</v>
      </c>
      <c r="F762" s="170" t="n">
        <v>90344200</v>
      </c>
      <c r="G762" s="170" t="n">
        <v>90344200</v>
      </c>
      <c r="H762" s="164" t="str">
        <f aca="false" ca="false" dt2D="false" dtr="false" t="normal">CONCATENATE(C762, , D762, E762)</f>
        <v>07010110074080</v>
      </c>
    </row>
    <row ht="76.5" outlineLevel="0" r="763">
      <c r="A763" s="168" t="s">
        <v>862</v>
      </c>
      <c r="B763" s="169" t="s">
        <v>144</v>
      </c>
      <c r="C763" s="169" t="s">
        <v>1214</v>
      </c>
      <c r="D763" s="169" t="s">
        <v>1464</v>
      </c>
      <c r="E763" s="169" t="s">
        <v>505</v>
      </c>
      <c r="F763" s="170" t="n">
        <v>83019226</v>
      </c>
      <c r="G763" s="170" t="n">
        <v>83019226</v>
      </c>
      <c r="H763" s="164" t="str">
        <f aca="false" ca="false" dt2D="false" dtr="false" t="normal">CONCATENATE(C763, , D763, E763)</f>
        <v>07010110074080100</v>
      </c>
    </row>
    <row ht="25.5" outlineLevel="0" r="764">
      <c r="A764" s="168" t="s">
        <v>981</v>
      </c>
      <c r="B764" s="169" t="s">
        <v>144</v>
      </c>
      <c r="C764" s="169" t="s">
        <v>1214</v>
      </c>
      <c r="D764" s="169" t="s">
        <v>1464</v>
      </c>
      <c r="E764" s="169" t="s">
        <v>483</v>
      </c>
      <c r="F764" s="170" t="n">
        <v>83019226</v>
      </c>
      <c r="G764" s="170" t="n">
        <v>83019226</v>
      </c>
      <c r="H764" s="164" t="str">
        <f aca="false" ca="false" dt2D="false" dtr="false" t="normal">CONCATENATE(C764, , D764, E764)</f>
        <v>07010110074080110</v>
      </c>
    </row>
    <row outlineLevel="0" r="765">
      <c r="A765" s="168" t="s">
        <v>982</v>
      </c>
      <c r="B765" s="169" t="s">
        <v>144</v>
      </c>
      <c r="C765" s="169" t="s">
        <v>1214</v>
      </c>
      <c r="D765" s="169" t="s">
        <v>1464</v>
      </c>
      <c r="E765" s="169" t="s">
        <v>983</v>
      </c>
      <c r="F765" s="170" t="n">
        <v>62083000</v>
      </c>
      <c r="G765" s="170" t="n">
        <v>62083000</v>
      </c>
      <c r="H765" s="164" t="str">
        <f aca="false" ca="false" dt2D="false" dtr="false" t="normal">CONCATENATE(C765, , D765, E765)</f>
        <v>07010110074080111</v>
      </c>
    </row>
    <row ht="25.5" outlineLevel="0" r="766">
      <c r="A766" s="168" t="s">
        <v>1201</v>
      </c>
      <c r="B766" s="169" t="s">
        <v>144</v>
      </c>
      <c r="C766" s="169" t="s">
        <v>1214</v>
      </c>
      <c r="D766" s="169" t="s">
        <v>1464</v>
      </c>
      <c r="E766" s="169" t="s">
        <v>1202</v>
      </c>
      <c r="F766" s="170" t="n">
        <v>2465000</v>
      </c>
      <c r="G766" s="170" t="n">
        <v>2465000</v>
      </c>
      <c r="H766" s="164" t="str">
        <f aca="false" ca="false" dt2D="false" dtr="false" t="normal">CONCATENATE(C766, , D766, E766)</f>
        <v>07010110074080112</v>
      </c>
    </row>
    <row ht="51" outlineLevel="0" r="767">
      <c r="A767" s="168" t="s">
        <v>984</v>
      </c>
      <c r="B767" s="169" t="s">
        <v>144</v>
      </c>
      <c r="C767" s="169" t="s">
        <v>1214</v>
      </c>
      <c r="D767" s="169" t="s">
        <v>1464</v>
      </c>
      <c r="E767" s="169" t="s">
        <v>985</v>
      </c>
      <c r="F767" s="170" t="n">
        <v>18471226</v>
      </c>
      <c r="G767" s="170" t="n">
        <v>18471226</v>
      </c>
      <c r="H767" s="164" t="str">
        <f aca="false" ca="false" dt2D="false" dtr="false" t="normal">CONCATENATE(C767, , D767, E767)</f>
        <v>07010110074080119</v>
      </c>
    </row>
    <row ht="38.25" outlineLevel="0" r="768">
      <c r="A768" s="168" t="s">
        <v>872</v>
      </c>
      <c r="B768" s="169" t="s">
        <v>144</v>
      </c>
      <c r="C768" s="169" t="s">
        <v>1214</v>
      </c>
      <c r="D768" s="169" t="s">
        <v>1464</v>
      </c>
      <c r="E768" s="169" t="s">
        <v>873</v>
      </c>
      <c r="F768" s="170" t="n">
        <v>7324974</v>
      </c>
      <c r="G768" s="170" t="n">
        <v>7324974</v>
      </c>
      <c r="H768" s="164" t="str">
        <f aca="false" ca="false" dt2D="false" dtr="false" t="normal">CONCATENATE(C768, , D768, E768)</f>
        <v>07010110074080200</v>
      </c>
    </row>
    <row ht="38.25" outlineLevel="0" r="769">
      <c r="A769" s="168" t="s">
        <v>874</v>
      </c>
      <c r="B769" s="169" t="s">
        <v>144</v>
      </c>
      <c r="C769" s="169" t="s">
        <v>1214</v>
      </c>
      <c r="D769" s="169" t="s">
        <v>1464</v>
      </c>
      <c r="E769" s="169" t="s">
        <v>875</v>
      </c>
      <c r="F769" s="170" t="n">
        <v>7324974</v>
      </c>
      <c r="G769" s="170" t="n">
        <v>7324974</v>
      </c>
      <c r="H769" s="164" t="str">
        <f aca="false" ca="false" dt2D="false" dtr="false" t="normal">CONCATENATE(C769, , D769, E769)</f>
        <v>07010110074080240</v>
      </c>
    </row>
    <row outlineLevel="0" r="770">
      <c r="A770" s="168" t="s">
        <v>876</v>
      </c>
      <c r="B770" s="169" t="s">
        <v>144</v>
      </c>
      <c r="C770" s="169" t="s">
        <v>1214</v>
      </c>
      <c r="D770" s="169" t="s">
        <v>1464</v>
      </c>
      <c r="E770" s="169" t="s">
        <v>877</v>
      </c>
      <c r="F770" s="170" t="n">
        <v>7324974</v>
      </c>
      <c r="G770" s="170" t="n">
        <v>7324974</v>
      </c>
      <c r="H770" s="164" t="str">
        <f aca="false" ca="false" dt2D="false" dtr="false" t="normal">CONCATENATE(C770, , D770, E770)</f>
        <v>07010110074080244</v>
      </c>
    </row>
    <row ht="331.5" outlineLevel="0" r="771">
      <c r="A771" s="168" t="s">
        <v>1465</v>
      </c>
      <c r="B771" s="169" t="s">
        <v>144</v>
      </c>
      <c r="C771" s="169" t="s">
        <v>1214</v>
      </c>
      <c r="D771" s="169" t="s">
        <v>1466</v>
      </c>
      <c r="E771" s="169" t="s">
        <v>851</v>
      </c>
      <c r="F771" s="170" t="n">
        <v>151897400</v>
      </c>
      <c r="G771" s="170" t="n">
        <v>151897400</v>
      </c>
      <c r="H771" s="164" t="str">
        <f aca="false" ca="false" dt2D="false" dtr="false" t="normal">CONCATENATE(C771, , D771, E771)</f>
        <v>07010110075880</v>
      </c>
    </row>
    <row ht="76.5" outlineLevel="0" r="772">
      <c r="A772" s="168" t="s">
        <v>862</v>
      </c>
      <c r="B772" s="169" t="s">
        <v>144</v>
      </c>
      <c r="C772" s="169" t="s">
        <v>1214</v>
      </c>
      <c r="D772" s="169" t="s">
        <v>1466</v>
      </c>
      <c r="E772" s="169" t="s">
        <v>505</v>
      </c>
      <c r="F772" s="170" t="n">
        <v>138335290</v>
      </c>
      <c r="G772" s="170" t="n">
        <v>138335290</v>
      </c>
      <c r="H772" s="164" t="str">
        <f aca="false" ca="false" dt2D="false" dtr="false" t="normal">CONCATENATE(C772, , D772, E772)</f>
        <v>07010110075880100</v>
      </c>
    </row>
    <row ht="25.5" outlineLevel="0" r="773">
      <c r="A773" s="168" t="s">
        <v>981</v>
      </c>
      <c r="B773" s="169" t="s">
        <v>144</v>
      </c>
      <c r="C773" s="169" t="s">
        <v>1214</v>
      </c>
      <c r="D773" s="169" t="s">
        <v>1466</v>
      </c>
      <c r="E773" s="169" t="s">
        <v>483</v>
      </c>
      <c r="F773" s="170" t="n">
        <v>138335290</v>
      </c>
      <c r="G773" s="170" t="n">
        <v>138335290</v>
      </c>
      <c r="H773" s="164" t="str">
        <f aca="false" ca="false" dt2D="false" dtr="false" t="normal">CONCATENATE(C773, , D773, E773)</f>
        <v>07010110075880110</v>
      </c>
    </row>
    <row outlineLevel="0" r="774">
      <c r="A774" s="168" t="s">
        <v>982</v>
      </c>
      <c r="B774" s="169" t="s">
        <v>144</v>
      </c>
      <c r="C774" s="169" t="s">
        <v>1214</v>
      </c>
      <c r="D774" s="169" t="s">
        <v>1466</v>
      </c>
      <c r="E774" s="169" t="s">
        <v>983</v>
      </c>
      <c r="F774" s="170" t="n">
        <v>105333440</v>
      </c>
      <c r="G774" s="170" t="n">
        <v>105333440</v>
      </c>
      <c r="H774" s="164" t="str">
        <f aca="false" ca="false" dt2D="false" dtr="false" t="normal">CONCATENATE(C774, , D774, E774)</f>
        <v>07010110075880111</v>
      </c>
    </row>
    <row ht="25.5" outlineLevel="0" r="775">
      <c r="A775" s="168" t="s">
        <v>1201</v>
      </c>
      <c r="B775" s="169" t="s">
        <v>144</v>
      </c>
      <c r="C775" s="169" t="s">
        <v>1214</v>
      </c>
      <c r="D775" s="169" t="s">
        <v>1466</v>
      </c>
      <c r="E775" s="169" t="s">
        <v>1202</v>
      </c>
      <c r="F775" s="170" t="n">
        <v>1479585</v>
      </c>
      <c r="G775" s="170" t="n">
        <v>1479585</v>
      </c>
      <c r="H775" s="164" t="str">
        <f aca="false" ca="false" dt2D="false" dtr="false" t="normal">CONCATENATE(C775, , D775, E775)</f>
        <v>07010110075880112</v>
      </c>
    </row>
    <row ht="51" outlineLevel="0" r="776">
      <c r="A776" s="168" t="s">
        <v>984</v>
      </c>
      <c r="B776" s="169" t="s">
        <v>144</v>
      </c>
      <c r="C776" s="169" t="s">
        <v>1214</v>
      </c>
      <c r="D776" s="169" t="s">
        <v>1466</v>
      </c>
      <c r="E776" s="169" t="s">
        <v>985</v>
      </c>
      <c r="F776" s="170" t="n">
        <v>31522265</v>
      </c>
      <c r="G776" s="170" t="n">
        <v>31522265</v>
      </c>
      <c r="H776" s="164" t="str">
        <f aca="false" ca="false" dt2D="false" dtr="false" t="normal">CONCATENATE(C776, , D776, E776)</f>
        <v>07010110075880119</v>
      </c>
    </row>
    <row ht="38.25" outlineLevel="0" r="777">
      <c r="A777" s="168" t="s">
        <v>872</v>
      </c>
      <c r="B777" s="169" t="s">
        <v>144</v>
      </c>
      <c r="C777" s="169" t="s">
        <v>1214</v>
      </c>
      <c r="D777" s="169" t="s">
        <v>1466</v>
      </c>
      <c r="E777" s="169" t="s">
        <v>873</v>
      </c>
      <c r="F777" s="170" t="n">
        <v>13562110</v>
      </c>
      <c r="G777" s="170" t="n">
        <v>13562110</v>
      </c>
      <c r="H777" s="164" t="str">
        <f aca="false" ca="false" dt2D="false" dtr="false" t="normal">CONCATENATE(C777, , D777, E777)</f>
        <v>07010110075880200</v>
      </c>
    </row>
    <row ht="38.25" outlineLevel="0" r="778">
      <c r="A778" s="168" t="s">
        <v>874</v>
      </c>
      <c r="B778" s="169" t="s">
        <v>144</v>
      </c>
      <c r="C778" s="169" t="s">
        <v>1214</v>
      </c>
      <c r="D778" s="169" t="s">
        <v>1466</v>
      </c>
      <c r="E778" s="169" t="s">
        <v>875</v>
      </c>
      <c r="F778" s="170" t="n">
        <v>13562110</v>
      </c>
      <c r="G778" s="170" t="n">
        <v>13562110</v>
      </c>
      <c r="H778" s="164" t="str">
        <f aca="false" ca="false" dt2D="false" dtr="false" t="normal">CONCATENATE(C778, , D778, E778)</f>
        <v>07010110075880240</v>
      </c>
    </row>
    <row outlineLevel="0" r="779">
      <c r="A779" s="168" t="s">
        <v>876</v>
      </c>
      <c r="B779" s="169" t="s">
        <v>144</v>
      </c>
      <c r="C779" s="169" t="s">
        <v>1214</v>
      </c>
      <c r="D779" s="169" t="s">
        <v>1466</v>
      </c>
      <c r="E779" s="169" t="s">
        <v>877</v>
      </c>
      <c r="F779" s="170" t="n">
        <v>13562110</v>
      </c>
      <c r="G779" s="170" t="n">
        <v>13562110</v>
      </c>
      <c r="H779" s="164" t="str">
        <f aca="false" ca="false" dt2D="false" dtr="false" t="normal">CONCATENATE(C779, , D779, E779)</f>
        <v>07010110075880244</v>
      </c>
    </row>
    <row outlineLevel="0" r="780">
      <c r="A780" s="168" t="s">
        <v>1471</v>
      </c>
      <c r="B780" s="169" t="s">
        <v>144</v>
      </c>
      <c r="C780" s="169" t="s">
        <v>1472</v>
      </c>
      <c r="D780" s="169" t="s">
        <v>851</v>
      </c>
      <c r="E780" s="169" t="s">
        <v>851</v>
      </c>
      <c r="F780" s="170" t="n">
        <v>809093804</v>
      </c>
      <c r="G780" s="170" t="n">
        <v>748027504</v>
      </c>
      <c r="H780" s="164" t="str">
        <f aca="false" ca="false" dt2D="false" dtr="false" t="normal">CONCATENATE(C780, , D780, E780)</f>
        <v>0702</v>
      </c>
    </row>
    <row ht="25.5" outlineLevel="0" r="781">
      <c r="A781" s="168" t="s">
        <v>1137</v>
      </c>
      <c r="B781" s="169" t="s">
        <v>144</v>
      </c>
      <c r="C781" s="169" t="s">
        <v>1472</v>
      </c>
      <c r="D781" s="169" t="s">
        <v>1138</v>
      </c>
      <c r="E781" s="169" t="s">
        <v>851</v>
      </c>
      <c r="F781" s="170" t="n">
        <v>806693804</v>
      </c>
      <c r="G781" s="170" t="n">
        <v>745627504</v>
      </c>
      <c r="H781" s="164" t="str">
        <f aca="false" ca="false" dt2D="false" dtr="false" t="normal">CONCATENATE(C781, , D781, E781)</f>
        <v>07020100000000</v>
      </c>
    </row>
    <row ht="38.25" outlineLevel="0" r="782">
      <c r="A782" s="168" t="s">
        <v>1215</v>
      </c>
      <c r="B782" s="169" t="s">
        <v>144</v>
      </c>
      <c r="C782" s="169" t="s">
        <v>1472</v>
      </c>
      <c r="D782" s="169" t="s">
        <v>1216</v>
      </c>
      <c r="E782" s="169" t="s">
        <v>851</v>
      </c>
      <c r="F782" s="170" t="n">
        <v>806693804</v>
      </c>
      <c r="G782" s="170" t="n">
        <v>745627504</v>
      </c>
      <c r="H782" s="164" t="str">
        <f aca="false" ca="false" dt2D="false" dtr="false" t="normal">CONCATENATE(C782, , D782, E782)</f>
        <v>07020110000000</v>
      </c>
    </row>
    <row ht="153" outlineLevel="0" r="783">
      <c r="A783" s="168" t="s">
        <v>1475</v>
      </c>
      <c r="B783" s="169" t="s">
        <v>144</v>
      </c>
      <c r="C783" s="169" t="s">
        <v>1472</v>
      </c>
      <c r="D783" s="169" t="s">
        <v>1476</v>
      </c>
      <c r="E783" s="169" t="s">
        <v>851</v>
      </c>
      <c r="F783" s="170" t="n">
        <v>70953272</v>
      </c>
      <c r="G783" s="170" t="n">
        <v>70893372</v>
      </c>
      <c r="H783" s="164" t="str">
        <f aca="false" ca="false" dt2D="false" dtr="false" t="normal">CONCATENATE(C783, , D783, E783)</f>
        <v>07020110040020</v>
      </c>
    </row>
    <row ht="76.5" outlineLevel="0" r="784">
      <c r="A784" s="168" t="s">
        <v>862</v>
      </c>
      <c r="B784" s="169" t="s">
        <v>144</v>
      </c>
      <c r="C784" s="169" t="s">
        <v>1472</v>
      </c>
      <c r="D784" s="169" t="s">
        <v>1476</v>
      </c>
      <c r="E784" s="169" t="s">
        <v>505</v>
      </c>
      <c r="F784" s="170" t="n">
        <v>45933072</v>
      </c>
      <c r="G784" s="170" t="n">
        <v>45933072</v>
      </c>
      <c r="H784" s="164" t="str">
        <f aca="false" ca="false" dt2D="false" dtr="false" t="normal">CONCATENATE(C784, , D784, E784)</f>
        <v>07020110040020100</v>
      </c>
    </row>
    <row ht="25.5" outlineLevel="0" r="785">
      <c r="A785" s="168" t="s">
        <v>981</v>
      </c>
      <c r="B785" s="169" t="s">
        <v>144</v>
      </c>
      <c r="C785" s="169" t="s">
        <v>1472</v>
      </c>
      <c r="D785" s="169" t="s">
        <v>1476</v>
      </c>
      <c r="E785" s="169" t="s">
        <v>483</v>
      </c>
      <c r="F785" s="170" t="n">
        <v>45933072</v>
      </c>
      <c r="G785" s="170" t="n">
        <v>45933072</v>
      </c>
      <c r="H785" s="164" t="str">
        <f aca="false" ca="false" dt2D="false" dtr="false" t="normal">CONCATENATE(C785, , D785, E785)</f>
        <v>07020110040020110</v>
      </c>
    </row>
    <row outlineLevel="0" r="786">
      <c r="A786" s="168" t="s">
        <v>982</v>
      </c>
      <c r="B786" s="169" t="s">
        <v>144</v>
      </c>
      <c r="C786" s="169" t="s">
        <v>1472</v>
      </c>
      <c r="D786" s="169" t="s">
        <v>1476</v>
      </c>
      <c r="E786" s="169" t="s">
        <v>983</v>
      </c>
      <c r="F786" s="170" t="n">
        <v>35370800</v>
      </c>
      <c r="G786" s="170" t="n">
        <v>35370800</v>
      </c>
      <c r="H786" s="164" t="str">
        <f aca="false" ca="false" dt2D="false" dtr="false" t="normal">CONCATENATE(C786, , D786, E786)</f>
        <v>07020110040020111</v>
      </c>
    </row>
    <row ht="25.5" outlineLevel="0" r="787">
      <c r="A787" s="168" t="s">
        <v>1201</v>
      </c>
      <c r="B787" s="169" t="s">
        <v>144</v>
      </c>
      <c r="C787" s="169" t="s">
        <v>1472</v>
      </c>
      <c r="D787" s="169" t="s">
        <v>1476</v>
      </c>
      <c r="E787" s="169" t="s">
        <v>1202</v>
      </c>
      <c r="F787" s="170" t="n">
        <v>520</v>
      </c>
      <c r="G787" s="170" t="n">
        <v>520</v>
      </c>
      <c r="H787" s="164" t="str">
        <f aca="false" ca="false" dt2D="false" dtr="false" t="normal">CONCATENATE(C787, , D787, E787)</f>
        <v>07020110040020112</v>
      </c>
    </row>
    <row ht="51" outlineLevel="0" r="788">
      <c r="A788" s="168" t="s">
        <v>984</v>
      </c>
      <c r="B788" s="169" t="s">
        <v>144</v>
      </c>
      <c r="C788" s="169" t="s">
        <v>1472</v>
      </c>
      <c r="D788" s="169" t="s">
        <v>1476</v>
      </c>
      <c r="E788" s="169" t="s">
        <v>985</v>
      </c>
      <c r="F788" s="170" t="n">
        <v>10561752</v>
      </c>
      <c r="G788" s="170" t="n">
        <v>10561752</v>
      </c>
      <c r="H788" s="164" t="str">
        <f aca="false" ca="false" dt2D="false" dtr="false" t="normal">CONCATENATE(C788, , D788, E788)</f>
        <v>07020110040020119</v>
      </c>
    </row>
    <row ht="38.25" outlineLevel="0" r="789">
      <c r="A789" s="168" t="s">
        <v>872</v>
      </c>
      <c r="B789" s="169" t="s">
        <v>144</v>
      </c>
      <c r="C789" s="169" t="s">
        <v>1472</v>
      </c>
      <c r="D789" s="169" t="s">
        <v>1476</v>
      </c>
      <c r="E789" s="169" t="s">
        <v>873</v>
      </c>
      <c r="F789" s="170" t="n">
        <v>25020200</v>
      </c>
      <c r="G789" s="170" t="n">
        <v>24960300</v>
      </c>
      <c r="H789" s="164" t="str">
        <f aca="false" ca="false" dt2D="false" dtr="false" t="normal">CONCATENATE(C789, , D789, E789)</f>
        <v>07020110040020200</v>
      </c>
    </row>
    <row ht="38.25" outlineLevel="0" r="790">
      <c r="A790" s="168" t="s">
        <v>874</v>
      </c>
      <c r="B790" s="169" t="s">
        <v>144</v>
      </c>
      <c r="C790" s="169" t="s">
        <v>1472</v>
      </c>
      <c r="D790" s="169" t="s">
        <v>1476</v>
      </c>
      <c r="E790" s="169" t="s">
        <v>875</v>
      </c>
      <c r="F790" s="170" t="n">
        <v>25020200</v>
      </c>
      <c r="G790" s="170" t="n">
        <v>24960300</v>
      </c>
      <c r="H790" s="164" t="str">
        <f aca="false" ca="false" dt2D="false" dtr="false" t="normal">CONCATENATE(C790, , D790, E790)</f>
        <v>07020110040020240</v>
      </c>
    </row>
    <row outlineLevel="0" r="791">
      <c r="A791" s="168" t="s">
        <v>876</v>
      </c>
      <c r="B791" s="169" t="s">
        <v>144</v>
      </c>
      <c r="C791" s="169" t="s">
        <v>1472</v>
      </c>
      <c r="D791" s="169" t="s">
        <v>1476</v>
      </c>
      <c r="E791" s="169" t="s">
        <v>877</v>
      </c>
      <c r="F791" s="170" t="n">
        <v>25020200</v>
      </c>
      <c r="G791" s="170" t="n">
        <v>24960300</v>
      </c>
      <c r="H791" s="164" t="str">
        <f aca="false" ca="false" dt2D="false" dtr="false" t="normal">CONCATENATE(C791, , D791, E791)</f>
        <v>07020110040020244</v>
      </c>
    </row>
    <row ht="204" outlineLevel="0" r="792">
      <c r="A792" s="168" t="s">
        <v>1477</v>
      </c>
      <c r="B792" s="169" t="s">
        <v>144</v>
      </c>
      <c r="C792" s="169" t="s">
        <v>1472</v>
      </c>
      <c r="D792" s="169" t="s">
        <v>1478</v>
      </c>
      <c r="E792" s="169" t="s">
        <v>851</v>
      </c>
      <c r="F792" s="170" t="n">
        <v>69561954</v>
      </c>
      <c r="G792" s="170" t="n">
        <v>69561954</v>
      </c>
      <c r="H792" s="164" t="str">
        <f aca="false" ca="false" dt2D="false" dtr="false" t="normal">CONCATENATE(C792, , D792, E792)</f>
        <v>07020110041020</v>
      </c>
    </row>
    <row ht="76.5" outlineLevel="0" r="793">
      <c r="A793" s="168" t="s">
        <v>862</v>
      </c>
      <c r="B793" s="169" t="s">
        <v>144</v>
      </c>
      <c r="C793" s="169" t="s">
        <v>1472</v>
      </c>
      <c r="D793" s="169" t="s">
        <v>1478</v>
      </c>
      <c r="E793" s="169" t="s">
        <v>505</v>
      </c>
      <c r="F793" s="170" t="n">
        <v>69561954</v>
      </c>
      <c r="G793" s="170" t="n">
        <v>69561954</v>
      </c>
      <c r="H793" s="164" t="str">
        <f aca="false" ca="false" dt2D="false" dtr="false" t="normal">CONCATENATE(C793, , D793, E793)</f>
        <v>07020110041020100</v>
      </c>
    </row>
    <row ht="25.5" outlineLevel="0" r="794">
      <c r="A794" s="168" t="s">
        <v>981</v>
      </c>
      <c r="B794" s="169" t="s">
        <v>144</v>
      </c>
      <c r="C794" s="169" t="s">
        <v>1472</v>
      </c>
      <c r="D794" s="169" t="s">
        <v>1478</v>
      </c>
      <c r="E794" s="169" t="s">
        <v>483</v>
      </c>
      <c r="F794" s="170" t="n">
        <v>69561954</v>
      </c>
      <c r="G794" s="170" t="n">
        <v>69561954</v>
      </c>
      <c r="H794" s="164" t="str">
        <f aca="false" ca="false" dt2D="false" dtr="false" t="normal">CONCATENATE(C794, , D794, E794)</f>
        <v>07020110041020110</v>
      </c>
    </row>
    <row outlineLevel="0" r="795">
      <c r="A795" s="168" t="s">
        <v>982</v>
      </c>
      <c r="B795" s="169" t="s">
        <v>144</v>
      </c>
      <c r="C795" s="169" t="s">
        <v>1472</v>
      </c>
      <c r="D795" s="169" t="s">
        <v>1478</v>
      </c>
      <c r="E795" s="169" t="s">
        <v>983</v>
      </c>
      <c r="F795" s="170" t="n">
        <v>53427000</v>
      </c>
      <c r="G795" s="170" t="n">
        <v>53427000</v>
      </c>
      <c r="H795" s="164" t="str">
        <f aca="false" ca="false" dt2D="false" dtr="false" t="normal">CONCATENATE(C795, , D795, E795)</f>
        <v>07020110041020111</v>
      </c>
    </row>
    <row ht="51" outlineLevel="0" r="796">
      <c r="A796" s="168" t="s">
        <v>984</v>
      </c>
      <c r="B796" s="169" t="s">
        <v>144</v>
      </c>
      <c r="C796" s="169" t="s">
        <v>1472</v>
      </c>
      <c r="D796" s="169" t="s">
        <v>1478</v>
      </c>
      <c r="E796" s="169" t="s">
        <v>985</v>
      </c>
      <c r="F796" s="170" t="n">
        <v>16134954</v>
      </c>
      <c r="G796" s="170" t="n">
        <v>16134954</v>
      </c>
      <c r="H796" s="164" t="str">
        <f aca="false" ca="false" dt2D="false" dtr="false" t="normal">CONCATENATE(C796, , D796, E796)</f>
        <v>07020110041020119</v>
      </c>
    </row>
    <row ht="178.5" outlineLevel="0" r="797">
      <c r="A797" s="168" t="s">
        <v>1479</v>
      </c>
      <c r="B797" s="169" t="s">
        <v>144</v>
      </c>
      <c r="C797" s="169" t="s">
        <v>1472</v>
      </c>
      <c r="D797" s="169" t="s">
        <v>1480</v>
      </c>
      <c r="E797" s="169" t="s">
        <v>851</v>
      </c>
      <c r="F797" s="170" t="n">
        <v>2608000</v>
      </c>
      <c r="G797" s="170" t="n">
        <v>2608000</v>
      </c>
      <c r="H797" s="164" t="str">
        <f aca="false" ca="false" dt2D="false" dtr="false" t="normal">CONCATENATE(C797, , D797, E797)</f>
        <v>07020110043020</v>
      </c>
    </row>
    <row ht="76.5" outlineLevel="0" r="798">
      <c r="A798" s="168" t="s">
        <v>862</v>
      </c>
      <c r="B798" s="169" t="s">
        <v>144</v>
      </c>
      <c r="C798" s="169" t="s">
        <v>1472</v>
      </c>
      <c r="D798" s="169" t="s">
        <v>1480</v>
      </c>
      <c r="E798" s="169" t="s">
        <v>505</v>
      </c>
      <c r="F798" s="170" t="n">
        <v>390000</v>
      </c>
      <c r="G798" s="170" t="n">
        <v>390000</v>
      </c>
      <c r="H798" s="164" t="str">
        <f aca="false" ca="false" dt2D="false" dtr="false" t="normal">CONCATENATE(C798, , D798, E798)</f>
        <v>07020110043020100</v>
      </c>
    </row>
    <row ht="25.5" outlineLevel="0" r="799">
      <c r="A799" s="168" t="s">
        <v>981</v>
      </c>
      <c r="B799" s="169" t="s">
        <v>144</v>
      </c>
      <c r="C799" s="169" t="s">
        <v>1472</v>
      </c>
      <c r="D799" s="169" t="s">
        <v>1480</v>
      </c>
      <c r="E799" s="169" t="s">
        <v>483</v>
      </c>
      <c r="F799" s="170" t="n">
        <v>390000</v>
      </c>
      <c r="G799" s="170" t="n">
        <v>390000</v>
      </c>
      <c r="H799" s="164" t="str">
        <f aca="false" ca="false" dt2D="false" dtr="false" t="normal">CONCATENATE(C799, , D799, E799)</f>
        <v>07020110043020110</v>
      </c>
    </row>
    <row ht="25.5" outlineLevel="0" r="800">
      <c r="A800" s="168" t="s">
        <v>1201</v>
      </c>
      <c r="B800" s="169" t="s">
        <v>144</v>
      </c>
      <c r="C800" s="169" t="s">
        <v>1472</v>
      </c>
      <c r="D800" s="169" t="s">
        <v>1480</v>
      </c>
      <c r="E800" s="169" t="s">
        <v>1202</v>
      </c>
      <c r="F800" s="170" t="n">
        <v>210000</v>
      </c>
      <c r="G800" s="170" t="n">
        <v>210000</v>
      </c>
      <c r="H800" s="164" t="str">
        <f aca="false" ca="false" dt2D="false" dtr="false" t="normal">CONCATENATE(C800, , D800, E800)</f>
        <v>07020110043020112</v>
      </c>
    </row>
    <row ht="25.5" outlineLevel="0" r="801">
      <c r="A801" s="168" t="s">
        <v>1481</v>
      </c>
      <c r="B801" s="169" t="s">
        <v>144</v>
      </c>
      <c r="C801" s="169" t="s">
        <v>1472</v>
      </c>
      <c r="D801" s="169" t="s">
        <v>1480</v>
      </c>
      <c r="E801" s="169" t="s">
        <v>1482</v>
      </c>
      <c r="F801" s="170" t="n">
        <v>180000</v>
      </c>
      <c r="G801" s="170" t="n">
        <v>180000</v>
      </c>
      <c r="H801" s="164" t="str">
        <f aca="false" ca="false" dt2D="false" dtr="false" t="normal">CONCATENATE(C801, , D801, E801)</f>
        <v>07020110043020113</v>
      </c>
    </row>
    <row ht="38.25" outlineLevel="0" r="802">
      <c r="A802" s="168" t="s">
        <v>872</v>
      </c>
      <c r="B802" s="169" t="s">
        <v>144</v>
      </c>
      <c r="C802" s="169" t="s">
        <v>1472</v>
      </c>
      <c r="D802" s="169" t="s">
        <v>1480</v>
      </c>
      <c r="E802" s="169" t="s">
        <v>873</v>
      </c>
      <c r="F802" s="170" t="n">
        <v>2218000</v>
      </c>
      <c r="G802" s="170" t="n">
        <v>2218000</v>
      </c>
      <c r="H802" s="164" t="str">
        <f aca="false" ca="false" dt2D="false" dtr="false" t="normal">CONCATENATE(C802, , D802, E802)</f>
        <v>07020110043020200</v>
      </c>
    </row>
    <row ht="38.25" outlineLevel="0" r="803">
      <c r="A803" s="168" t="s">
        <v>874</v>
      </c>
      <c r="B803" s="169" t="s">
        <v>144</v>
      </c>
      <c r="C803" s="169" t="s">
        <v>1472</v>
      </c>
      <c r="D803" s="169" t="s">
        <v>1480</v>
      </c>
      <c r="E803" s="169" t="s">
        <v>875</v>
      </c>
      <c r="F803" s="170" t="n">
        <v>2218000</v>
      </c>
      <c r="G803" s="170" t="n">
        <v>2218000</v>
      </c>
      <c r="H803" s="164" t="str">
        <f aca="false" ca="false" dt2D="false" dtr="false" t="normal">CONCATENATE(C803, , D803, E803)</f>
        <v>07020110043020240</v>
      </c>
    </row>
    <row outlineLevel="0" r="804">
      <c r="A804" s="168" t="s">
        <v>876</v>
      </c>
      <c r="B804" s="169" t="s">
        <v>144</v>
      </c>
      <c r="C804" s="169" t="s">
        <v>1472</v>
      </c>
      <c r="D804" s="169" t="s">
        <v>1480</v>
      </c>
      <c r="E804" s="169" t="s">
        <v>877</v>
      </c>
      <c r="F804" s="170" t="n">
        <v>2218000</v>
      </c>
      <c r="G804" s="170" t="n">
        <v>2218000</v>
      </c>
      <c r="H804" s="164" t="str">
        <f aca="false" ca="false" dt2D="false" dtr="false" t="normal">CONCATENATE(C804, , D804, E804)</f>
        <v>07020110043020244</v>
      </c>
    </row>
    <row ht="153" outlineLevel="0" r="805">
      <c r="A805" s="168" t="s">
        <v>1483</v>
      </c>
      <c r="B805" s="169" t="s">
        <v>144</v>
      </c>
      <c r="C805" s="169" t="s">
        <v>1472</v>
      </c>
      <c r="D805" s="169" t="s">
        <v>1484</v>
      </c>
      <c r="E805" s="169" t="s">
        <v>851</v>
      </c>
      <c r="F805" s="170" t="n">
        <v>960000</v>
      </c>
      <c r="G805" s="170" t="n">
        <v>960000</v>
      </c>
      <c r="H805" s="164" t="str">
        <f aca="false" ca="false" dt2D="false" dtr="false" t="normal">CONCATENATE(C805, , D805, E805)</f>
        <v>07020110047020</v>
      </c>
    </row>
    <row ht="76.5" outlineLevel="0" r="806">
      <c r="A806" s="168" t="s">
        <v>862</v>
      </c>
      <c r="B806" s="169" t="s">
        <v>144</v>
      </c>
      <c r="C806" s="169" t="s">
        <v>1472</v>
      </c>
      <c r="D806" s="169" t="s">
        <v>1484</v>
      </c>
      <c r="E806" s="169" t="s">
        <v>505</v>
      </c>
      <c r="F806" s="170" t="n">
        <v>960000</v>
      </c>
      <c r="G806" s="170" t="n">
        <v>960000</v>
      </c>
      <c r="H806" s="164" t="str">
        <f aca="false" ca="false" dt2D="false" dtr="false" t="normal">CONCATENATE(C806, , D806, E806)</f>
        <v>07020110047020100</v>
      </c>
    </row>
    <row ht="25.5" outlineLevel="0" r="807">
      <c r="A807" s="168" t="s">
        <v>981</v>
      </c>
      <c r="B807" s="169" t="s">
        <v>144</v>
      </c>
      <c r="C807" s="169" t="s">
        <v>1472</v>
      </c>
      <c r="D807" s="169" t="s">
        <v>1484</v>
      </c>
      <c r="E807" s="169" t="s">
        <v>483</v>
      </c>
      <c r="F807" s="170" t="n">
        <v>960000</v>
      </c>
      <c r="G807" s="170" t="n">
        <v>960000</v>
      </c>
      <c r="H807" s="164" t="str">
        <f aca="false" ca="false" dt2D="false" dtr="false" t="normal">CONCATENATE(C807, , D807, E807)</f>
        <v>07020110047020110</v>
      </c>
    </row>
    <row ht="25.5" outlineLevel="0" r="808">
      <c r="A808" s="168" t="s">
        <v>1201</v>
      </c>
      <c r="B808" s="169" t="s">
        <v>144</v>
      </c>
      <c r="C808" s="169" t="s">
        <v>1472</v>
      </c>
      <c r="D808" s="169" t="s">
        <v>1484</v>
      </c>
      <c r="E808" s="169" t="s">
        <v>1202</v>
      </c>
      <c r="F808" s="170" t="n">
        <v>960000</v>
      </c>
      <c r="G808" s="170" t="n">
        <v>960000</v>
      </c>
      <c r="H808" s="164" t="str">
        <f aca="false" ca="false" dt2D="false" dtr="false" t="normal">CONCATENATE(C808, , D808, E808)</f>
        <v>07020110047020112</v>
      </c>
    </row>
    <row ht="165.75" outlineLevel="0" r="809">
      <c r="A809" s="168" t="s">
        <v>1485</v>
      </c>
      <c r="B809" s="169" t="s">
        <v>144</v>
      </c>
      <c r="C809" s="169" t="s">
        <v>1472</v>
      </c>
      <c r="D809" s="169" t="s">
        <v>1486</v>
      </c>
      <c r="E809" s="169" t="s">
        <v>851</v>
      </c>
      <c r="F809" s="170" t="n">
        <v>105225478</v>
      </c>
      <c r="G809" s="170" t="n">
        <v>105225478</v>
      </c>
      <c r="H809" s="164" t="str">
        <f aca="false" ca="false" dt2D="false" dtr="false" t="normal">CONCATENATE(C809, , D809, E809)</f>
        <v>0702011004Г020</v>
      </c>
    </row>
    <row ht="38.25" outlineLevel="0" r="810">
      <c r="A810" s="168" t="s">
        <v>872</v>
      </c>
      <c r="B810" s="169" t="s">
        <v>144</v>
      </c>
      <c r="C810" s="169" t="s">
        <v>1472</v>
      </c>
      <c r="D810" s="169" t="s">
        <v>1486</v>
      </c>
      <c r="E810" s="169" t="s">
        <v>873</v>
      </c>
      <c r="F810" s="170" t="n">
        <v>105225478</v>
      </c>
      <c r="G810" s="170" t="n">
        <v>105225478</v>
      </c>
      <c r="H810" s="164" t="str">
        <f aca="false" ca="false" dt2D="false" dtr="false" t="normal">CONCATENATE(C810, , D810, E810)</f>
        <v>0702011004Г020200</v>
      </c>
    </row>
    <row ht="38.25" outlineLevel="0" r="811">
      <c r="A811" s="168" t="s">
        <v>874</v>
      </c>
      <c r="B811" s="169" t="s">
        <v>144</v>
      </c>
      <c r="C811" s="169" t="s">
        <v>1472</v>
      </c>
      <c r="D811" s="169" t="s">
        <v>1486</v>
      </c>
      <c r="E811" s="169" t="s">
        <v>875</v>
      </c>
      <c r="F811" s="170" t="n">
        <v>105225478</v>
      </c>
      <c r="G811" s="170" t="n">
        <v>105225478</v>
      </c>
      <c r="H811" s="164" t="str">
        <f aca="false" ca="false" dt2D="false" dtr="false" t="normal">CONCATENATE(C811, , D811, E811)</f>
        <v>0702011004Г020240</v>
      </c>
    </row>
    <row outlineLevel="0" r="812">
      <c r="A812" s="168" t="s">
        <v>876</v>
      </c>
      <c r="B812" s="169" t="s">
        <v>144</v>
      </c>
      <c r="C812" s="169" t="s">
        <v>1472</v>
      </c>
      <c r="D812" s="169" t="s">
        <v>1486</v>
      </c>
      <c r="E812" s="169" t="s">
        <v>877</v>
      </c>
      <c r="F812" s="170" t="n">
        <v>10677478</v>
      </c>
      <c r="G812" s="170" t="n">
        <v>10677478</v>
      </c>
      <c r="H812" s="164" t="str">
        <f aca="false" ca="false" dt2D="false" dtr="false" t="normal">CONCATENATE(C812, , D812, E812)</f>
        <v>0702011004Г020244</v>
      </c>
    </row>
    <row outlineLevel="0" r="813">
      <c r="A813" s="168" t="s">
        <v>922</v>
      </c>
      <c r="B813" s="169" t="s">
        <v>144</v>
      </c>
      <c r="C813" s="169" t="s">
        <v>1472</v>
      </c>
      <c r="D813" s="169" t="s">
        <v>1486</v>
      </c>
      <c r="E813" s="169" t="s">
        <v>923</v>
      </c>
      <c r="F813" s="170" t="n">
        <v>94548000</v>
      </c>
      <c r="G813" s="170" t="n">
        <v>94548000</v>
      </c>
      <c r="H813" s="164" t="str">
        <f aca="false" ca="false" dt2D="false" dtr="false" t="normal">CONCATENATE(C813, , D813, E813)</f>
        <v>0702011004Г020247</v>
      </c>
    </row>
    <row ht="165.75" outlineLevel="0" r="814">
      <c r="A814" s="168" t="s">
        <v>1487</v>
      </c>
      <c r="B814" s="169" t="s">
        <v>144</v>
      </c>
      <c r="C814" s="169" t="s">
        <v>1472</v>
      </c>
      <c r="D814" s="169" t="s">
        <v>1488</v>
      </c>
      <c r="E814" s="169" t="s">
        <v>851</v>
      </c>
      <c r="F814" s="170" t="n">
        <v>1351700</v>
      </c>
      <c r="G814" s="170" t="n">
        <v>1351700</v>
      </c>
      <c r="H814" s="164" t="str">
        <f aca="false" ca="false" dt2D="false" dtr="false" t="normal">CONCATENATE(C814, , D814, E814)</f>
        <v>0702011004М020</v>
      </c>
    </row>
    <row ht="38.25" outlineLevel="0" r="815">
      <c r="A815" s="168" t="s">
        <v>872</v>
      </c>
      <c r="B815" s="169" t="s">
        <v>144</v>
      </c>
      <c r="C815" s="169" t="s">
        <v>1472</v>
      </c>
      <c r="D815" s="169" t="s">
        <v>1488</v>
      </c>
      <c r="E815" s="169" t="s">
        <v>873</v>
      </c>
      <c r="F815" s="170" t="n">
        <v>1351700</v>
      </c>
      <c r="G815" s="170" t="n">
        <v>1351700</v>
      </c>
      <c r="H815" s="164" t="str">
        <f aca="false" ca="false" dt2D="false" dtr="false" t="normal">CONCATENATE(C815, , D815, E815)</f>
        <v>0702011004М020200</v>
      </c>
    </row>
    <row ht="38.25" outlineLevel="0" r="816">
      <c r="A816" s="168" t="s">
        <v>874</v>
      </c>
      <c r="B816" s="169" t="s">
        <v>144</v>
      </c>
      <c r="C816" s="169" t="s">
        <v>1472</v>
      </c>
      <c r="D816" s="169" t="s">
        <v>1488</v>
      </c>
      <c r="E816" s="169" t="s">
        <v>875</v>
      </c>
      <c r="F816" s="170" t="n">
        <v>1351700</v>
      </c>
      <c r="G816" s="170" t="n">
        <v>1351700</v>
      </c>
      <c r="H816" s="164" t="str">
        <f aca="false" ca="false" dt2D="false" dtr="false" t="normal">CONCATENATE(C816, , D816, E816)</f>
        <v>0702011004М020240</v>
      </c>
    </row>
    <row outlineLevel="0" r="817">
      <c r="A817" s="168" t="s">
        <v>876</v>
      </c>
      <c r="B817" s="169" t="s">
        <v>144</v>
      </c>
      <c r="C817" s="169" t="s">
        <v>1472</v>
      </c>
      <c r="D817" s="169" t="s">
        <v>1488</v>
      </c>
      <c r="E817" s="169" t="s">
        <v>877</v>
      </c>
      <c r="F817" s="170" t="n">
        <v>1351700</v>
      </c>
      <c r="G817" s="170" t="n">
        <v>1351700</v>
      </c>
      <c r="H817" s="164" t="str">
        <f aca="false" ca="false" dt2D="false" dtr="false" t="normal">CONCATENATE(C817, , D817, E817)</f>
        <v>0702011004М020244</v>
      </c>
    </row>
    <row ht="140.25" outlineLevel="0" r="818">
      <c r="A818" s="168" t="s">
        <v>1489</v>
      </c>
      <c r="B818" s="169" t="s">
        <v>144</v>
      </c>
      <c r="C818" s="169" t="s">
        <v>1472</v>
      </c>
      <c r="D818" s="169" t="s">
        <v>1490</v>
      </c>
      <c r="E818" s="169" t="s">
        <v>851</v>
      </c>
      <c r="F818" s="170" t="n">
        <v>4705000</v>
      </c>
      <c r="G818" s="170" t="n">
        <v>4705000</v>
      </c>
      <c r="H818" s="164" t="str">
        <f aca="false" ca="false" dt2D="false" dtr="false" t="normal">CONCATENATE(C818, , D818, E818)</f>
        <v>0702011004П020</v>
      </c>
    </row>
    <row ht="38.25" outlineLevel="0" r="819">
      <c r="A819" s="168" t="s">
        <v>872</v>
      </c>
      <c r="B819" s="169" t="s">
        <v>144</v>
      </c>
      <c r="C819" s="169" t="s">
        <v>1472</v>
      </c>
      <c r="D819" s="169" t="s">
        <v>1490</v>
      </c>
      <c r="E819" s="169" t="s">
        <v>873</v>
      </c>
      <c r="F819" s="170" t="n">
        <v>4705000</v>
      </c>
      <c r="G819" s="170" t="n">
        <v>4705000</v>
      </c>
      <c r="H819" s="164" t="str">
        <f aca="false" ca="false" dt2D="false" dtr="false" t="normal">CONCATENATE(C819, , D819, E819)</f>
        <v>0702011004П020200</v>
      </c>
    </row>
    <row ht="38.25" outlineLevel="0" r="820">
      <c r="A820" s="168" t="s">
        <v>874</v>
      </c>
      <c r="B820" s="169" t="s">
        <v>144</v>
      </c>
      <c r="C820" s="169" t="s">
        <v>1472</v>
      </c>
      <c r="D820" s="169" t="s">
        <v>1490</v>
      </c>
      <c r="E820" s="169" t="s">
        <v>875</v>
      </c>
      <c r="F820" s="170" t="n">
        <v>4705000</v>
      </c>
      <c r="G820" s="170" t="n">
        <v>4705000</v>
      </c>
      <c r="H820" s="164" t="str">
        <f aca="false" ca="false" dt2D="false" dtr="false" t="normal">CONCATENATE(C820, , D820, E820)</f>
        <v>0702011004П020240</v>
      </c>
    </row>
    <row outlineLevel="0" r="821">
      <c r="A821" s="168" t="s">
        <v>876</v>
      </c>
      <c r="B821" s="169" t="s">
        <v>144</v>
      </c>
      <c r="C821" s="169" t="s">
        <v>1472</v>
      </c>
      <c r="D821" s="169" t="s">
        <v>1490</v>
      </c>
      <c r="E821" s="169" t="s">
        <v>877</v>
      </c>
      <c r="F821" s="170" t="n">
        <v>4705000</v>
      </c>
      <c r="G821" s="170" t="n">
        <v>4705000</v>
      </c>
      <c r="H821" s="164" t="str">
        <f aca="false" ca="false" dt2D="false" dtr="false" t="normal">CONCATENATE(C821, , D821, E821)</f>
        <v>0702011004П020244</v>
      </c>
    </row>
    <row ht="140.25" outlineLevel="0" r="822">
      <c r="A822" s="168" t="s">
        <v>1491</v>
      </c>
      <c r="B822" s="169" t="s">
        <v>144</v>
      </c>
      <c r="C822" s="169" t="s">
        <v>1472</v>
      </c>
      <c r="D822" s="169" t="s">
        <v>1492</v>
      </c>
      <c r="E822" s="169" t="s">
        <v>851</v>
      </c>
      <c r="F822" s="170" t="n">
        <v>11244000</v>
      </c>
      <c r="G822" s="170" t="n">
        <v>11244000</v>
      </c>
      <c r="H822" s="164" t="str">
        <f aca="false" ca="false" dt2D="false" dtr="false" t="normal">CONCATENATE(C822, , D822, E822)</f>
        <v>0702011004Э020</v>
      </c>
    </row>
    <row ht="38.25" outlineLevel="0" r="823">
      <c r="A823" s="168" t="s">
        <v>872</v>
      </c>
      <c r="B823" s="169" t="s">
        <v>144</v>
      </c>
      <c r="C823" s="169" t="s">
        <v>1472</v>
      </c>
      <c r="D823" s="169" t="s">
        <v>1492</v>
      </c>
      <c r="E823" s="169" t="s">
        <v>873</v>
      </c>
      <c r="F823" s="170" t="n">
        <v>11244000</v>
      </c>
      <c r="G823" s="170" t="n">
        <v>11244000</v>
      </c>
      <c r="H823" s="164" t="str">
        <f aca="false" ca="false" dt2D="false" dtr="false" t="normal">CONCATENATE(C823, , D823, E823)</f>
        <v>0702011004Э020200</v>
      </c>
    </row>
    <row ht="38.25" outlineLevel="0" r="824">
      <c r="A824" s="168" t="s">
        <v>874</v>
      </c>
      <c r="B824" s="169" t="s">
        <v>144</v>
      </c>
      <c r="C824" s="169" t="s">
        <v>1472</v>
      </c>
      <c r="D824" s="169" t="s">
        <v>1492</v>
      </c>
      <c r="E824" s="169" t="s">
        <v>875</v>
      </c>
      <c r="F824" s="170" t="n">
        <v>11244000</v>
      </c>
      <c r="G824" s="170" t="n">
        <v>11244000</v>
      </c>
      <c r="H824" s="164" t="str">
        <f aca="false" ca="false" dt2D="false" dtr="false" t="normal">CONCATENATE(C824, , D824, E824)</f>
        <v>0702011004Э020240</v>
      </c>
    </row>
    <row outlineLevel="0" r="825">
      <c r="A825" s="168" t="s">
        <v>922</v>
      </c>
      <c r="B825" s="169" t="s">
        <v>144</v>
      </c>
      <c r="C825" s="169" t="s">
        <v>1472</v>
      </c>
      <c r="D825" s="169" t="s">
        <v>1492</v>
      </c>
      <c r="E825" s="169" t="s">
        <v>923</v>
      </c>
      <c r="F825" s="170" t="n">
        <v>11244000</v>
      </c>
      <c r="G825" s="170" t="n">
        <v>11244000</v>
      </c>
      <c r="H825" s="164" t="str">
        <f aca="false" ca="false" dt2D="false" dtr="false" t="normal">CONCATENATE(C825, , D825, E825)</f>
        <v>0702011004Э020247</v>
      </c>
    </row>
    <row ht="114.75" outlineLevel="0" r="826">
      <c r="A826" s="168" t="s">
        <v>1493</v>
      </c>
      <c r="B826" s="169" t="s">
        <v>144</v>
      </c>
      <c r="C826" s="169" t="s">
        <v>1472</v>
      </c>
      <c r="D826" s="169" t="s">
        <v>1494</v>
      </c>
      <c r="E826" s="169" t="s">
        <v>851</v>
      </c>
      <c r="F826" s="170" t="n">
        <v>52309200</v>
      </c>
      <c r="G826" s="170" t="n">
        <v>0</v>
      </c>
      <c r="H826" s="164" t="str">
        <f aca="false" ca="false" dt2D="false" dtr="false" t="normal">CONCATENATE(C826, , D826, E826)</f>
        <v>07020110053030</v>
      </c>
    </row>
    <row ht="76.5" outlineLevel="0" r="827">
      <c r="A827" s="168" t="s">
        <v>862</v>
      </c>
      <c r="B827" s="169" t="s">
        <v>144</v>
      </c>
      <c r="C827" s="169" t="s">
        <v>1472</v>
      </c>
      <c r="D827" s="169" t="s">
        <v>1494</v>
      </c>
      <c r="E827" s="169" t="s">
        <v>505</v>
      </c>
      <c r="F827" s="170" t="n">
        <v>52309200</v>
      </c>
      <c r="G827" s="170" t="n">
        <v>0</v>
      </c>
      <c r="H827" s="164" t="str">
        <f aca="false" ca="false" dt2D="false" dtr="false" t="normal">CONCATENATE(C827, , D827, E827)</f>
        <v>07020110053030100</v>
      </c>
    </row>
    <row ht="25.5" outlineLevel="0" r="828">
      <c r="A828" s="168" t="s">
        <v>981</v>
      </c>
      <c r="B828" s="169" t="s">
        <v>144</v>
      </c>
      <c r="C828" s="169" t="s">
        <v>1472</v>
      </c>
      <c r="D828" s="169" t="s">
        <v>1494</v>
      </c>
      <c r="E828" s="169" t="s">
        <v>483</v>
      </c>
      <c r="F828" s="170" t="n">
        <v>52309200</v>
      </c>
      <c r="G828" s="170" t="n">
        <v>0</v>
      </c>
      <c r="H828" s="164" t="str">
        <f aca="false" ca="false" dt2D="false" dtr="false" t="normal">CONCATENATE(C828, , D828, E828)</f>
        <v>07020110053030110</v>
      </c>
    </row>
    <row outlineLevel="0" r="829">
      <c r="A829" s="168" t="s">
        <v>982</v>
      </c>
      <c r="B829" s="169" t="s">
        <v>144</v>
      </c>
      <c r="C829" s="169" t="s">
        <v>1472</v>
      </c>
      <c r="D829" s="169" t="s">
        <v>1494</v>
      </c>
      <c r="E829" s="169" t="s">
        <v>983</v>
      </c>
      <c r="F829" s="170" t="n">
        <v>40176162</v>
      </c>
      <c r="G829" s="170" t="n">
        <v>0</v>
      </c>
      <c r="H829" s="164" t="str">
        <f aca="false" ca="false" dt2D="false" dtr="false" t="normal">CONCATENATE(C829, , D829, E829)</f>
        <v>07020110053030111</v>
      </c>
    </row>
    <row ht="51" outlineLevel="0" r="830">
      <c r="A830" s="168" t="s">
        <v>984</v>
      </c>
      <c r="B830" s="169" t="s">
        <v>144</v>
      </c>
      <c r="C830" s="169" t="s">
        <v>1472</v>
      </c>
      <c r="D830" s="169" t="s">
        <v>1494</v>
      </c>
      <c r="E830" s="169" t="s">
        <v>985</v>
      </c>
      <c r="F830" s="170" t="n">
        <v>12133038</v>
      </c>
      <c r="G830" s="170" t="n">
        <v>0</v>
      </c>
      <c r="H830" s="164" t="str">
        <f aca="false" ca="false" dt2D="false" dtr="false" t="normal">CONCATENATE(C830, , D830, E830)</f>
        <v>07020110053030119</v>
      </c>
    </row>
    <row ht="331.5" outlineLevel="0" r="831">
      <c r="A831" s="168" t="s">
        <v>1495</v>
      </c>
      <c r="B831" s="169" t="s">
        <v>144</v>
      </c>
      <c r="C831" s="169" t="s">
        <v>1472</v>
      </c>
      <c r="D831" s="169" t="s">
        <v>1496</v>
      </c>
      <c r="E831" s="169" t="s">
        <v>851</v>
      </c>
      <c r="F831" s="170" t="n">
        <v>92779300</v>
      </c>
      <c r="G831" s="170" t="n">
        <v>92779300</v>
      </c>
      <c r="H831" s="164" t="str">
        <f aca="false" ca="false" dt2D="false" dtr="false" t="normal">CONCATENATE(C831, , D831, E831)</f>
        <v>07020110074090</v>
      </c>
    </row>
    <row ht="76.5" outlineLevel="0" r="832">
      <c r="A832" s="168" t="s">
        <v>862</v>
      </c>
      <c r="B832" s="169" t="s">
        <v>144</v>
      </c>
      <c r="C832" s="169" t="s">
        <v>1472</v>
      </c>
      <c r="D832" s="169" t="s">
        <v>1496</v>
      </c>
      <c r="E832" s="169" t="s">
        <v>505</v>
      </c>
      <c r="F832" s="170" t="n">
        <v>82552136</v>
      </c>
      <c r="G832" s="170" t="n">
        <v>82552136</v>
      </c>
      <c r="H832" s="164" t="str">
        <f aca="false" ca="false" dt2D="false" dtr="false" t="normal">CONCATENATE(C832, , D832, E832)</f>
        <v>07020110074090100</v>
      </c>
    </row>
    <row ht="25.5" outlineLevel="0" r="833">
      <c r="A833" s="168" t="s">
        <v>981</v>
      </c>
      <c r="B833" s="169" t="s">
        <v>144</v>
      </c>
      <c r="C833" s="169" t="s">
        <v>1472</v>
      </c>
      <c r="D833" s="169" t="s">
        <v>1496</v>
      </c>
      <c r="E833" s="169" t="s">
        <v>483</v>
      </c>
      <c r="F833" s="170" t="n">
        <v>82552136</v>
      </c>
      <c r="G833" s="170" t="n">
        <v>82552136</v>
      </c>
      <c r="H833" s="164" t="str">
        <f aca="false" ca="false" dt2D="false" dtr="false" t="normal">CONCATENATE(C833, , D833, E833)</f>
        <v>07020110074090110</v>
      </c>
    </row>
    <row outlineLevel="0" r="834">
      <c r="A834" s="168" t="s">
        <v>982</v>
      </c>
      <c r="B834" s="169" t="s">
        <v>144</v>
      </c>
      <c r="C834" s="169" t="s">
        <v>1472</v>
      </c>
      <c r="D834" s="169" t="s">
        <v>1496</v>
      </c>
      <c r="E834" s="169" t="s">
        <v>983</v>
      </c>
      <c r="F834" s="170" t="n">
        <v>59988000</v>
      </c>
      <c r="G834" s="170" t="n">
        <v>59988000</v>
      </c>
      <c r="H834" s="164" t="str">
        <f aca="false" ca="false" dt2D="false" dtr="false" t="normal">CONCATENATE(C834, , D834, E834)</f>
        <v>07020110074090111</v>
      </c>
    </row>
    <row ht="25.5" outlineLevel="0" r="835">
      <c r="A835" s="168" t="s">
        <v>1201</v>
      </c>
      <c r="B835" s="169" t="s">
        <v>144</v>
      </c>
      <c r="C835" s="169" t="s">
        <v>1472</v>
      </c>
      <c r="D835" s="169" t="s">
        <v>1496</v>
      </c>
      <c r="E835" s="169" t="s">
        <v>1202</v>
      </c>
      <c r="F835" s="170" t="n">
        <v>4635000</v>
      </c>
      <c r="G835" s="170" t="n">
        <v>4635000</v>
      </c>
      <c r="H835" s="164" t="str">
        <f aca="false" ca="false" dt2D="false" dtr="false" t="normal">CONCATENATE(C835, , D835, E835)</f>
        <v>07020110074090112</v>
      </c>
    </row>
    <row ht="51" outlineLevel="0" r="836">
      <c r="A836" s="168" t="s">
        <v>984</v>
      </c>
      <c r="B836" s="169" t="s">
        <v>144</v>
      </c>
      <c r="C836" s="169" t="s">
        <v>1472</v>
      </c>
      <c r="D836" s="169" t="s">
        <v>1496</v>
      </c>
      <c r="E836" s="169" t="s">
        <v>985</v>
      </c>
      <c r="F836" s="170" t="n">
        <v>17929136</v>
      </c>
      <c r="G836" s="170" t="n">
        <v>17929136</v>
      </c>
      <c r="H836" s="164" t="str">
        <f aca="false" ca="false" dt2D="false" dtr="false" t="normal">CONCATENATE(C836, , D836, E836)</f>
        <v>07020110074090119</v>
      </c>
    </row>
    <row ht="38.25" outlineLevel="0" r="837">
      <c r="A837" s="168" t="s">
        <v>872</v>
      </c>
      <c r="B837" s="169" t="s">
        <v>144</v>
      </c>
      <c r="C837" s="169" t="s">
        <v>1472</v>
      </c>
      <c r="D837" s="169" t="s">
        <v>1496</v>
      </c>
      <c r="E837" s="169" t="s">
        <v>873</v>
      </c>
      <c r="F837" s="170" t="n">
        <v>10227164</v>
      </c>
      <c r="G837" s="170" t="n">
        <v>10227164</v>
      </c>
      <c r="H837" s="164" t="str">
        <f aca="false" ca="false" dt2D="false" dtr="false" t="normal">CONCATENATE(C837, , D837, E837)</f>
        <v>07020110074090200</v>
      </c>
    </row>
    <row ht="38.25" outlineLevel="0" r="838">
      <c r="A838" s="168" t="s">
        <v>874</v>
      </c>
      <c r="B838" s="169" t="s">
        <v>144</v>
      </c>
      <c r="C838" s="169" t="s">
        <v>1472</v>
      </c>
      <c r="D838" s="169" t="s">
        <v>1496</v>
      </c>
      <c r="E838" s="169" t="s">
        <v>875</v>
      </c>
      <c r="F838" s="170" t="n">
        <v>10227164</v>
      </c>
      <c r="G838" s="170" t="n">
        <v>10227164</v>
      </c>
      <c r="H838" s="164" t="str">
        <f aca="false" ca="false" dt2D="false" dtr="false" t="normal">CONCATENATE(C838, , D838, E838)</f>
        <v>07020110074090240</v>
      </c>
    </row>
    <row outlineLevel="0" r="839">
      <c r="A839" s="168" t="s">
        <v>876</v>
      </c>
      <c r="B839" s="169" t="s">
        <v>144</v>
      </c>
      <c r="C839" s="169" t="s">
        <v>1472</v>
      </c>
      <c r="D839" s="169" t="s">
        <v>1496</v>
      </c>
      <c r="E839" s="169" t="s">
        <v>877</v>
      </c>
      <c r="F839" s="170" t="n">
        <v>10227164</v>
      </c>
      <c r="G839" s="170" t="n">
        <v>10227164</v>
      </c>
      <c r="H839" s="164" t="str">
        <f aca="false" ca="false" dt2D="false" dtr="false" t="normal">CONCATENATE(C839, , D839, E839)</f>
        <v>07020110074090244</v>
      </c>
    </row>
    <row ht="331.5" outlineLevel="0" r="840">
      <c r="A840" s="168" t="s">
        <v>1497</v>
      </c>
      <c r="B840" s="169" t="s">
        <v>144</v>
      </c>
      <c r="C840" s="169" t="s">
        <v>1472</v>
      </c>
      <c r="D840" s="169" t="s">
        <v>1498</v>
      </c>
      <c r="E840" s="169" t="s">
        <v>851</v>
      </c>
      <c r="F840" s="170" t="n">
        <v>370377800</v>
      </c>
      <c r="G840" s="170" t="n">
        <v>370377800</v>
      </c>
      <c r="H840" s="164" t="str">
        <f aca="false" ca="false" dt2D="false" dtr="false" t="normal">CONCATENATE(C840, , D840, E840)</f>
        <v>07020110075640</v>
      </c>
    </row>
    <row ht="76.5" outlineLevel="0" r="841">
      <c r="A841" s="168" t="s">
        <v>862</v>
      </c>
      <c r="B841" s="169" t="s">
        <v>144</v>
      </c>
      <c r="C841" s="169" t="s">
        <v>1472</v>
      </c>
      <c r="D841" s="169" t="s">
        <v>1498</v>
      </c>
      <c r="E841" s="169" t="s">
        <v>505</v>
      </c>
      <c r="F841" s="170" t="n">
        <v>336421204</v>
      </c>
      <c r="G841" s="170" t="n">
        <v>336421204</v>
      </c>
      <c r="H841" s="164" t="str">
        <f aca="false" ca="false" dt2D="false" dtr="false" t="normal">CONCATENATE(C841, , D841, E841)</f>
        <v>07020110075640100</v>
      </c>
    </row>
    <row ht="25.5" outlineLevel="0" r="842">
      <c r="A842" s="168" t="s">
        <v>981</v>
      </c>
      <c r="B842" s="169" t="s">
        <v>144</v>
      </c>
      <c r="C842" s="169" t="s">
        <v>1472</v>
      </c>
      <c r="D842" s="169" t="s">
        <v>1498</v>
      </c>
      <c r="E842" s="169" t="s">
        <v>483</v>
      </c>
      <c r="F842" s="170" t="n">
        <v>336421204</v>
      </c>
      <c r="G842" s="170" t="n">
        <v>336421204</v>
      </c>
      <c r="H842" s="164" t="str">
        <f aca="false" ca="false" dt2D="false" dtr="false" t="normal">CONCATENATE(C842, , D842, E842)</f>
        <v>07020110075640110</v>
      </c>
    </row>
    <row outlineLevel="0" r="843">
      <c r="A843" s="168" t="s">
        <v>982</v>
      </c>
      <c r="B843" s="169" t="s">
        <v>144</v>
      </c>
      <c r="C843" s="169" t="s">
        <v>1472</v>
      </c>
      <c r="D843" s="169" t="s">
        <v>1498</v>
      </c>
      <c r="E843" s="169" t="s">
        <v>983</v>
      </c>
      <c r="F843" s="170" t="n">
        <v>255542000</v>
      </c>
      <c r="G843" s="170" t="n">
        <v>255542000</v>
      </c>
      <c r="H843" s="164" t="str">
        <f aca="false" ca="false" dt2D="false" dtr="false" t="normal">CONCATENATE(C843, , D843, E843)</f>
        <v>07020110075640111</v>
      </c>
    </row>
    <row ht="25.5" outlineLevel="0" r="844">
      <c r="A844" s="168" t="s">
        <v>1201</v>
      </c>
      <c r="B844" s="169" t="s">
        <v>144</v>
      </c>
      <c r="C844" s="169" t="s">
        <v>1472</v>
      </c>
      <c r="D844" s="169" t="s">
        <v>1498</v>
      </c>
      <c r="E844" s="169" t="s">
        <v>1202</v>
      </c>
      <c r="F844" s="170" t="n">
        <v>4080000</v>
      </c>
      <c r="G844" s="170" t="n">
        <v>4080000</v>
      </c>
      <c r="H844" s="164" t="str">
        <f aca="false" ca="false" dt2D="false" dtr="false" t="normal">CONCATENATE(C844, , D844, E844)</f>
        <v>07020110075640112</v>
      </c>
    </row>
    <row ht="51" outlineLevel="0" r="845">
      <c r="A845" s="168" t="s">
        <v>984</v>
      </c>
      <c r="B845" s="169" t="s">
        <v>144</v>
      </c>
      <c r="C845" s="169" t="s">
        <v>1472</v>
      </c>
      <c r="D845" s="169" t="s">
        <v>1498</v>
      </c>
      <c r="E845" s="169" t="s">
        <v>985</v>
      </c>
      <c r="F845" s="170" t="n">
        <v>76799204</v>
      </c>
      <c r="G845" s="170" t="n">
        <v>76799204</v>
      </c>
      <c r="H845" s="164" t="str">
        <f aca="false" ca="false" dt2D="false" dtr="false" t="normal">CONCATENATE(C845, , D845, E845)</f>
        <v>07020110075640119</v>
      </c>
    </row>
    <row ht="38.25" outlineLevel="0" r="846">
      <c r="A846" s="168" t="s">
        <v>872</v>
      </c>
      <c r="B846" s="169" t="s">
        <v>144</v>
      </c>
      <c r="C846" s="169" t="s">
        <v>1472</v>
      </c>
      <c r="D846" s="169" t="s">
        <v>1498</v>
      </c>
      <c r="E846" s="169" t="s">
        <v>873</v>
      </c>
      <c r="F846" s="170" t="n">
        <v>33956596</v>
      </c>
      <c r="G846" s="170" t="n">
        <v>33956596</v>
      </c>
      <c r="H846" s="164" t="str">
        <f aca="false" ca="false" dt2D="false" dtr="false" t="normal">CONCATENATE(C846, , D846, E846)</f>
        <v>07020110075640200</v>
      </c>
    </row>
    <row ht="38.25" outlineLevel="0" r="847">
      <c r="A847" s="168" t="s">
        <v>874</v>
      </c>
      <c r="B847" s="169" t="s">
        <v>144</v>
      </c>
      <c r="C847" s="169" t="s">
        <v>1472</v>
      </c>
      <c r="D847" s="169" t="s">
        <v>1498</v>
      </c>
      <c r="E847" s="169" t="s">
        <v>875</v>
      </c>
      <c r="F847" s="170" t="n">
        <v>33956596</v>
      </c>
      <c r="G847" s="170" t="n">
        <v>33956596</v>
      </c>
      <c r="H847" s="164" t="str">
        <f aca="false" ca="false" dt2D="false" dtr="false" t="normal">CONCATENATE(C847, , D847, E847)</f>
        <v>07020110075640240</v>
      </c>
    </row>
    <row outlineLevel="0" r="848">
      <c r="A848" s="168" t="s">
        <v>876</v>
      </c>
      <c r="B848" s="169" t="s">
        <v>144</v>
      </c>
      <c r="C848" s="169" t="s">
        <v>1472</v>
      </c>
      <c r="D848" s="169" t="s">
        <v>1498</v>
      </c>
      <c r="E848" s="169" t="s">
        <v>877</v>
      </c>
      <c r="F848" s="170" t="n">
        <v>33956596</v>
      </c>
      <c r="G848" s="170" t="n">
        <v>33956596</v>
      </c>
      <c r="H848" s="164" t="str">
        <f aca="false" ca="false" dt2D="false" dtr="false" t="normal">CONCATENATE(C848, , D848, E848)</f>
        <v>07020110075640244</v>
      </c>
    </row>
    <row ht="89.25" outlineLevel="0" r="849">
      <c r="A849" s="168" t="s">
        <v>1501</v>
      </c>
      <c r="B849" s="169" t="s">
        <v>144</v>
      </c>
      <c r="C849" s="169" t="s">
        <v>1472</v>
      </c>
      <c r="D849" s="169" t="s">
        <v>1502</v>
      </c>
      <c r="E849" s="169" t="s">
        <v>851</v>
      </c>
      <c r="F849" s="170" t="n">
        <v>800000</v>
      </c>
      <c r="G849" s="170" t="n">
        <v>800000</v>
      </c>
      <c r="H849" s="164" t="str">
        <f aca="false" ca="false" dt2D="false" dtr="false" t="normal">CONCATENATE(C849, , D849, E849)</f>
        <v>07020110080020</v>
      </c>
    </row>
    <row ht="38.25" outlineLevel="0" r="850">
      <c r="A850" s="168" t="s">
        <v>872</v>
      </c>
      <c r="B850" s="169" t="s">
        <v>144</v>
      </c>
      <c r="C850" s="169" t="s">
        <v>1472</v>
      </c>
      <c r="D850" s="169" t="s">
        <v>1502</v>
      </c>
      <c r="E850" s="169" t="s">
        <v>873</v>
      </c>
      <c r="F850" s="170" t="n">
        <v>800000</v>
      </c>
      <c r="G850" s="170" t="n">
        <v>800000</v>
      </c>
      <c r="H850" s="164" t="str">
        <f aca="false" ca="false" dt2D="false" dtr="false" t="normal">CONCATENATE(C850, , D850, E850)</f>
        <v>07020110080020200</v>
      </c>
    </row>
    <row ht="38.25" outlineLevel="0" r="851">
      <c r="A851" s="168" t="s">
        <v>874</v>
      </c>
      <c r="B851" s="169" t="s">
        <v>144</v>
      </c>
      <c r="C851" s="169" t="s">
        <v>1472</v>
      </c>
      <c r="D851" s="169" t="s">
        <v>1502</v>
      </c>
      <c r="E851" s="169" t="s">
        <v>875</v>
      </c>
      <c r="F851" s="170" t="n">
        <v>800000</v>
      </c>
      <c r="G851" s="170" t="n">
        <v>800000</v>
      </c>
      <c r="H851" s="164" t="str">
        <f aca="false" ca="false" dt2D="false" dtr="false" t="normal">CONCATENATE(C851, , D851, E851)</f>
        <v>07020110080020240</v>
      </c>
    </row>
    <row outlineLevel="0" r="852">
      <c r="A852" s="168" t="s">
        <v>876</v>
      </c>
      <c r="B852" s="169" t="s">
        <v>144</v>
      </c>
      <c r="C852" s="169" t="s">
        <v>1472</v>
      </c>
      <c r="D852" s="169" t="s">
        <v>1502</v>
      </c>
      <c r="E852" s="169" t="s">
        <v>877</v>
      </c>
      <c r="F852" s="170" t="n">
        <v>800000</v>
      </c>
      <c r="G852" s="170" t="n">
        <v>800000</v>
      </c>
      <c r="H852" s="164" t="str">
        <f aca="false" ca="false" dt2D="false" dtr="false" t="normal">CONCATENATE(C852, , D852, E852)</f>
        <v>07020110080020244</v>
      </c>
    </row>
    <row ht="89.25" outlineLevel="0" r="853">
      <c r="A853" s="168" t="s">
        <v>1503</v>
      </c>
      <c r="B853" s="169" t="s">
        <v>144</v>
      </c>
      <c r="C853" s="169" t="s">
        <v>1472</v>
      </c>
      <c r="D853" s="169" t="s">
        <v>1504</v>
      </c>
      <c r="E853" s="169" t="s">
        <v>851</v>
      </c>
      <c r="F853" s="170" t="n">
        <v>187200</v>
      </c>
      <c r="G853" s="170" t="n">
        <v>187200</v>
      </c>
      <c r="H853" s="164" t="str">
        <f aca="false" ca="false" dt2D="false" dtr="false" t="normal">CONCATENATE(C853, , D853, E853)</f>
        <v>07020110080040</v>
      </c>
    </row>
    <row ht="25.5" outlineLevel="0" r="854">
      <c r="A854" s="168" t="s">
        <v>969</v>
      </c>
      <c r="B854" s="169" t="s">
        <v>144</v>
      </c>
      <c r="C854" s="169" t="s">
        <v>1472</v>
      </c>
      <c r="D854" s="169" t="s">
        <v>1504</v>
      </c>
      <c r="E854" s="169" t="s">
        <v>970</v>
      </c>
      <c r="F854" s="170" t="n">
        <v>187200</v>
      </c>
      <c r="G854" s="170" t="n">
        <v>187200</v>
      </c>
      <c r="H854" s="164" t="str">
        <f aca="false" ca="false" dt2D="false" dtr="false" t="normal">CONCATENATE(C854, , D854, E854)</f>
        <v>07020110080040300</v>
      </c>
    </row>
    <row outlineLevel="0" r="855">
      <c r="A855" s="168" t="s">
        <v>1505</v>
      </c>
      <c r="B855" s="169" t="s">
        <v>144</v>
      </c>
      <c r="C855" s="169" t="s">
        <v>1472</v>
      </c>
      <c r="D855" s="169" t="s">
        <v>1504</v>
      </c>
      <c r="E855" s="169" t="s">
        <v>1506</v>
      </c>
      <c r="F855" s="170" t="n">
        <v>187200</v>
      </c>
      <c r="G855" s="170" t="n">
        <v>187200</v>
      </c>
      <c r="H855" s="164" t="str">
        <f aca="false" ca="false" dt2D="false" dtr="false" t="normal">CONCATENATE(C855, , D855, E855)</f>
        <v>07020110080040340</v>
      </c>
    </row>
    <row ht="76.5" outlineLevel="0" r="856">
      <c r="A856" s="168" t="s">
        <v>1507</v>
      </c>
      <c r="B856" s="169" t="s">
        <v>144</v>
      </c>
      <c r="C856" s="169" t="s">
        <v>1472</v>
      </c>
      <c r="D856" s="169" t="s">
        <v>1508</v>
      </c>
      <c r="E856" s="169" t="s">
        <v>851</v>
      </c>
      <c r="F856" s="170" t="n">
        <v>40000</v>
      </c>
      <c r="G856" s="170" t="n">
        <v>40000</v>
      </c>
      <c r="H856" s="164" t="str">
        <f aca="false" ca="false" dt2D="false" dtr="false" t="normal">CONCATENATE(C856, , D856, E856)</f>
        <v>0702011008П020</v>
      </c>
    </row>
    <row ht="38.25" outlineLevel="0" r="857">
      <c r="A857" s="168" t="s">
        <v>872</v>
      </c>
      <c r="B857" s="169" t="s">
        <v>144</v>
      </c>
      <c r="C857" s="169" t="s">
        <v>1472</v>
      </c>
      <c r="D857" s="169" t="s">
        <v>1508</v>
      </c>
      <c r="E857" s="169" t="s">
        <v>873</v>
      </c>
      <c r="F857" s="170" t="n">
        <v>40000</v>
      </c>
      <c r="G857" s="170" t="n">
        <v>40000</v>
      </c>
      <c r="H857" s="164" t="str">
        <f aca="false" ca="false" dt2D="false" dtr="false" t="normal">CONCATENATE(C857, , D857, E857)</f>
        <v>0702011008П020200</v>
      </c>
    </row>
    <row ht="38.25" outlineLevel="0" r="858">
      <c r="A858" s="168" t="s">
        <v>874</v>
      </c>
      <c r="B858" s="169" t="s">
        <v>144</v>
      </c>
      <c r="C858" s="169" t="s">
        <v>1472</v>
      </c>
      <c r="D858" s="169" t="s">
        <v>1508</v>
      </c>
      <c r="E858" s="169" t="s">
        <v>875</v>
      </c>
      <c r="F858" s="170" t="n">
        <v>40000</v>
      </c>
      <c r="G858" s="170" t="n">
        <v>40000</v>
      </c>
      <c r="H858" s="164" t="str">
        <f aca="false" ca="false" dt2D="false" dtr="false" t="normal">CONCATENATE(C858, , D858, E858)</f>
        <v>0702011008П020240</v>
      </c>
    </row>
    <row outlineLevel="0" r="859">
      <c r="A859" s="168" t="s">
        <v>876</v>
      </c>
      <c r="B859" s="169" t="s">
        <v>144</v>
      </c>
      <c r="C859" s="169" t="s">
        <v>1472</v>
      </c>
      <c r="D859" s="169" t="s">
        <v>1508</v>
      </c>
      <c r="E859" s="169" t="s">
        <v>877</v>
      </c>
      <c r="F859" s="170" t="n">
        <v>40000</v>
      </c>
      <c r="G859" s="170" t="n">
        <v>40000</v>
      </c>
      <c r="H859" s="164" t="str">
        <f aca="false" ca="false" dt2D="false" dtr="false" t="normal">CONCATENATE(C859, , D859, E859)</f>
        <v>0702011008П020244</v>
      </c>
    </row>
    <row ht="102" outlineLevel="0" r="860">
      <c r="A860" s="168" t="s">
        <v>1513</v>
      </c>
      <c r="B860" s="169" t="s">
        <v>144</v>
      </c>
      <c r="C860" s="169" t="s">
        <v>1472</v>
      </c>
      <c r="D860" s="169" t="s">
        <v>1514</v>
      </c>
      <c r="E860" s="169" t="s">
        <v>851</v>
      </c>
      <c r="F860" s="170" t="n">
        <v>8404000</v>
      </c>
      <c r="G860" s="170" t="n">
        <v>8404000</v>
      </c>
      <c r="H860" s="164" t="str">
        <f aca="false" ca="false" dt2D="false" dtr="false" t="normal">CONCATENATE(C860, , D860, E860)</f>
        <v>070201100S5630</v>
      </c>
    </row>
    <row ht="38.25" outlineLevel="0" r="861">
      <c r="A861" s="168" t="s">
        <v>872</v>
      </c>
      <c r="B861" s="169" t="s">
        <v>144</v>
      </c>
      <c r="C861" s="169" t="s">
        <v>1472</v>
      </c>
      <c r="D861" s="169" t="s">
        <v>1514</v>
      </c>
      <c r="E861" s="169" t="s">
        <v>873</v>
      </c>
      <c r="F861" s="170" t="n">
        <v>8404000</v>
      </c>
      <c r="G861" s="170" t="n">
        <v>8404000</v>
      </c>
      <c r="H861" s="164" t="str">
        <f aca="false" ca="false" dt2D="false" dtr="false" t="normal">CONCATENATE(C861, , D861, E861)</f>
        <v>070201100S5630200</v>
      </c>
    </row>
    <row ht="38.25" outlineLevel="0" r="862">
      <c r="A862" s="168" t="s">
        <v>874</v>
      </c>
      <c r="B862" s="169" t="s">
        <v>144</v>
      </c>
      <c r="C862" s="169" t="s">
        <v>1472</v>
      </c>
      <c r="D862" s="169" t="s">
        <v>1514</v>
      </c>
      <c r="E862" s="169" t="s">
        <v>875</v>
      </c>
      <c r="F862" s="170" t="n">
        <v>8404000</v>
      </c>
      <c r="G862" s="170" t="n">
        <v>8404000</v>
      </c>
      <c r="H862" s="164" t="str">
        <f aca="false" ca="false" dt2D="false" dtr="false" t="normal">CONCATENATE(C862, , D862, E862)</f>
        <v>070201100S5630240</v>
      </c>
    </row>
    <row outlineLevel="0" r="863">
      <c r="A863" s="168" t="s">
        <v>876</v>
      </c>
      <c r="B863" s="169" t="s">
        <v>144</v>
      </c>
      <c r="C863" s="169" t="s">
        <v>1472</v>
      </c>
      <c r="D863" s="169" t="s">
        <v>1514</v>
      </c>
      <c r="E863" s="169" t="s">
        <v>877</v>
      </c>
      <c r="F863" s="170" t="n">
        <v>8404000</v>
      </c>
      <c r="G863" s="170" t="n">
        <v>8404000</v>
      </c>
      <c r="H863" s="164" t="str">
        <f aca="false" ca="false" dt2D="false" dtr="false" t="normal">CONCATENATE(C863, , D863, E863)</f>
        <v>070201100S5630244</v>
      </c>
    </row>
    <row ht="140.25" outlineLevel="0" r="864">
      <c r="A864" s="168" t="s">
        <v>1515</v>
      </c>
      <c r="B864" s="169" t="s">
        <v>144</v>
      </c>
      <c r="C864" s="169" t="s">
        <v>1472</v>
      </c>
      <c r="D864" s="169" t="s">
        <v>1517</v>
      </c>
      <c r="E864" s="169" t="s">
        <v>851</v>
      </c>
      <c r="F864" s="170" t="n">
        <v>15186900</v>
      </c>
      <c r="G864" s="170" t="n">
        <v>6489700</v>
      </c>
      <c r="H864" s="164" t="str">
        <f aca="false" ca="false" dt2D="false" dtr="false" t="normal">CONCATENATE(C864, , D864, E864)</f>
        <v>0702011E151690</v>
      </c>
    </row>
    <row ht="38.25" outlineLevel="0" r="865">
      <c r="A865" s="168" t="s">
        <v>872</v>
      </c>
      <c r="B865" s="169" t="s">
        <v>144</v>
      </c>
      <c r="C865" s="169" t="s">
        <v>1472</v>
      </c>
      <c r="D865" s="169" t="s">
        <v>1517</v>
      </c>
      <c r="E865" s="169" t="s">
        <v>873</v>
      </c>
      <c r="F865" s="170" t="n">
        <v>15186900</v>
      </c>
      <c r="G865" s="170" t="n">
        <v>6489700</v>
      </c>
      <c r="H865" s="164" t="str">
        <f aca="false" ca="false" dt2D="false" dtr="false" t="normal">CONCATENATE(C865, , D865, E865)</f>
        <v>0702011E151690200</v>
      </c>
    </row>
    <row ht="38.25" outlineLevel="0" r="866">
      <c r="A866" s="168" t="s">
        <v>874</v>
      </c>
      <c r="B866" s="169" t="s">
        <v>144</v>
      </c>
      <c r="C866" s="169" t="s">
        <v>1472</v>
      </c>
      <c r="D866" s="169" t="s">
        <v>1517</v>
      </c>
      <c r="E866" s="169" t="s">
        <v>875</v>
      </c>
      <c r="F866" s="170" t="n">
        <v>15186900</v>
      </c>
      <c r="G866" s="170" t="n">
        <v>6489700</v>
      </c>
      <c r="H866" s="164" t="str">
        <f aca="false" ca="false" dt2D="false" dtr="false" t="normal">CONCATENATE(C866, , D866, E866)</f>
        <v>0702011E151690240</v>
      </c>
    </row>
    <row outlineLevel="0" r="867">
      <c r="A867" s="168" t="s">
        <v>876</v>
      </c>
      <c r="B867" s="169" t="s">
        <v>144</v>
      </c>
      <c r="C867" s="169" t="s">
        <v>1472</v>
      </c>
      <c r="D867" s="169" t="s">
        <v>1517</v>
      </c>
      <c r="E867" s="169" t="s">
        <v>877</v>
      </c>
      <c r="F867" s="170" t="n">
        <v>15186900</v>
      </c>
      <c r="G867" s="170" t="n">
        <v>6489700</v>
      </c>
      <c r="H867" s="164" t="str">
        <f aca="false" ca="false" dt2D="false" dtr="false" t="normal">CONCATENATE(C867, , D867, E867)</f>
        <v>0702011E151690244</v>
      </c>
    </row>
    <row ht="63.75" outlineLevel="0" r="868">
      <c r="A868" s="168" t="s">
        <v>1072</v>
      </c>
      <c r="B868" s="169" t="s">
        <v>144</v>
      </c>
      <c r="C868" s="169" t="s">
        <v>1472</v>
      </c>
      <c r="D868" s="169" t="s">
        <v>1073</v>
      </c>
      <c r="E868" s="169" t="s">
        <v>851</v>
      </c>
      <c r="F868" s="170" t="n">
        <v>2400000</v>
      </c>
      <c r="G868" s="170" t="n">
        <v>2400000</v>
      </c>
      <c r="H868" s="164" t="str">
        <f aca="false" ca="false" dt2D="false" dtr="false" t="normal">CONCATENATE(C868, , D868, E868)</f>
        <v>07020300000000</v>
      </c>
    </row>
    <row ht="51" outlineLevel="0" r="869">
      <c r="A869" s="168" t="s">
        <v>1518</v>
      </c>
      <c r="B869" s="169" t="s">
        <v>144</v>
      </c>
      <c r="C869" s="169" t="s">
        <v>1472</v>
      </c>
      <c r="D869" s="169" t="s">
        <v>1519</v>
      </c>
      <c r="E869" s="169" t="s">
        <v>851</v>
      </c>
      <c r="F869" s="170" t="n">
        <v>2400000</v>
      </c>
      <c r="G869" s="170" t="n">
        <v>2400000</v>
      </c>
      <c r="H869" s="164" t="str">
        <f aca="false" ca="false" dt2D="false" dtr="false" t="normal">CONCATENATE(C869, , D869, E869)</f>
        <v>07020340000000</v>
      </c>
    </row>
    <row ht="114.75" outlineLevel="0" r="870">
      <c r="A870" s="168" t="s">
        <v>1520</v>
      </c>
      <c r="B870" s="169" t="s">
        <v>144</v>
      </c>
      <c r="C870" s="169" t="s">
        <v>1472</v>
      </c>
      <c r="D870" s="169" t="s">
        <v>1521</v>
      </c>
      <c r="E870" s="169" t="s">
        <v>851</v>
      </c>
      <c r="F870" s="170" t="n">
        <v>2400000</v>
      </c>
      <c r="G870" s="170" t="n">
        <v>2400000</v>
      </c>
      <c r="H870" s="164" t="str">
        <f aca="false" ca="false" dt2D="false" dtr="false" t="normal">CONCATENATE(C870, , D870, E870)</f>
        <v>07020340080000</v>
      </c>
    </row>
    <row ht="38.25" outlineLevel="0" r="871">
      <c r="A871" s="168" t="s">
        <v>872</v>
      </c>
      <c r="B871" s="169" t="s">
        <v>144</v>
      </c>
      <c r="C871" s="169" t="s">
        <v>1472</v>
      </c>
      <c r="D871" s="169" t="s">
        <v>1521</v>
      </c>
      <c r="E871" s="169" t="s">
        <v>873</v>
      </c>
      <c r="F871" s="170" t="n">
        <v>2400000</v>
      </c>
      <c r="G871" s="170" t="n">
        <v>2400000</v>
      </c>
      <c r="H871" s="164" t="str">
        <f aca="false" ca="false" dt2D="false" dtr="false" t="normal">CONCATENATE(C871, , D871, E871)</f>
        <v>07020340080000200</v>
      </c>
    </row>
    <row ht="38.25" outlineLevel="0" r="872">
      <c r="A872" s="168" t="s">
        <v>874</v>
      </c>
      <c r="B872" s="169" t="s">
        <v>144</v>
      </c>
      <c r="C872" s="169" t="s">
        <v>1472</v>
      </c>
      <c r="D872" s="169" t="s">
        <v>1521</v>
      </c>
      <c r="E872" s="169" t="s">
        <v>875</v>
      </c>
      <c r="F872" s="170" t="n">
        <v>2400000</v>
      </c>
      <c r="G872" s="170" t="n">
        <v>2400000</v>
      </c>
      <c r="H872" s="164" t="str">
        <f aca="false" ca="false" dt2D="false" dtr="false" t="normal">CONCATENATE(C872, , D872, E872)</f>
        <v>07020340080000240</v>
      </c>
    </row>
    <row outlineLevel="0" r="873">
      <c r="A873" s="168" t="s">
        <v>876</v>
      </c>
      <c r="B873" s="169" t="s">
        <v>144</v>
      </c>
      <c r="C873" s="169" t="s">
        <v>1472</v>
      </c>
      <c r="D873" s="169" t="s">
        <v>1521</v>
      </c>
      <c r="E873" s="169" t="s">
        <v>877</v>
      </c>
      <c r="F873" s="170" t="n">
        <v>2400000</v>
      </c>
      <c r="G873" s="170" t="n">
        <v>2400000</v>
      </c>
      <c r="H873" s="164" t="str">
        <f aca="false" ca="false" dt2D="false" dtr="false" t="normal">CONCATENATE(C873, , D873, E873)</f>
        <v>07020340080000244</v>
      </c>
    </row>
    <row outlineLevel="0" r="874">
      <c r="A874" s="168" t="s">
        <v>1243</v>
      </c>
      <c r="B874" s="169" t="s">
        <v>144</v>
      </c>
      <c r="C874" s="169" t="s">
        <v>1244</v>
      </c>
      <c r="D874" s="169" t="s">
        <v>851</v>
      </c>
      <c r="E874" s="169" t="s">
        <v>851</v>
      </c>
      <c r="F874" s="170" t="n">
        <v>60833656</v>
      </c>
      <c r="G874" s="170" t="n">
        <v>60833656</v>
      </c>
      <c r="H874" s="164" t="str">
        <f aca="false" ca="false" dt2D="false" dtr="false" t="normal">CONCATENATE(C874, , D874, E874)</f>
        <v>0703</v>
      </c>
    </row>
    <row ht="25.5" outlineLevel="0" r="875">
      <c r="A875" s="168" t="s">
        <v>1137</v>
      </c>
      <c r="B875" s="169" t="s">
        <v>144</v>
      </c>
      <c r="C875" s="169" t="s">
        <v>1244</v>
      </c>
      <c r="D875" s="169" t="s">
        <v>1138</v>
      </c>
      <c r="E875" s="169" t="s">
        <v>851</v>
      </c>
      <c r="F875" s="170" t="n">
        <v>60753656</v>
      </c>
      <c r="G875" s="170" t="n">
        <v>60753656</v>
      </c>
      <c r="H875" s="164" t="str">
        <f aca="false" ca="false" dt2D="false" dtr="false" t="normal">CONCATENATE(C875, , D875, E875)</f>
        <v>07030100000000</v>
      </c>
    </row>
    <row ht="38.25" outlineLevel="0" r="876">
      <c r="A876" s="168" t="s">
        <v>1215</v>
      </c>
      <c r="B876" s="169" t="s">
        <v>144</v>
      </c>
      <c r="C876" s="169" t="s">
        <v>1244</v>
      </c>
      <c r="D876" s="169" t="s">
        <v>1216</v>
      </c>
      <c r="E876" s="169" t="s">
        <v>851</v>
      </c>
      <c r="F876" s="170" t="n">
        <v>60753656</v>
      </c>
      <c r="G876" s="170" t="n">
        <v>60753656</v>
      </c>
      <c r="H876" s="164" t="str">
        <f aca="false" ca="false" dt2D="false" dtr="false" t="normal">CONCATENATE(C876, , D876, E876)</f>
        <v>07030110000000</v>
      </c>
    </row>
    <row ht="140.25" outlineLevel="0" r="877">
      <c r="A877" s="168" t="s">
        <v>1528</v>
      </c>
      <c r="B877" s="169" t="s">
        <v>144</v>
      </c>
      <c r="C877" s="169" t="s">
        <v>1244</v>
      </c>
      <c r="D877" s="169" t="s">
        <v>1529</v>
      </c>
      <c r="E877" s="169" t="s">
        <v>851</v>
      </c>
      <c r="F877" s="170" t="n">
        <v>2806000</v>
      </c>
      <c r="G877" s="170" t="n">
        <v>2806000</v>
      </c>
      <c r="H877" s="164" t="str">
        <f aca="false" ca="false" dt2D="false" dtr="false" t="normal">CONCATENATE(C877, , D877, E877)</f>
        <v>07030110040030</v>
      </c>
    </row>
    <row ht="38.25" outlineLevel="0" r="878">
      <c r="A878" s="168" t="s">
        <v>1120</v>
      </c>
      <c r="B878" s="169" t="s">
        <v>144</v>
      </c>
      <c r="C878" s="169" t="s">
        <v>1244</v>
      </c>
      <c r="D878" s="169" t="s">
        <v>1529</v>
      </c>
      <c r="E878" s="169" t="s">
        <v>1121</v>
      </c>
      <c r="F878" s="170" t="n">
        <v>2806000</v>
      </c>
      <c r="G878" s="170" t="n">
        <v>2806000</v>
      </c>
      <c r="H878" s="164" t="str">
        <f aca="false" ca="false" dt2D="false" dtr="false" t="normal">CONCATENATE(C878, , D878, E878)</f>
        <v>07030110040030600</v>
      </c>
    </row>
    <row outlineLevel="0" r="879">
      <c r="A879" s="168" t="s">
        <v>1247</v>
      </c>
      <c r="B879" s="169" t="s">
        <v>144</v>
      </c>
      <c r="C879" s="169" t="s">
        <v>1244</v>
      </c>
      <c r="D879" s="169" t="s">
        <v>1529</v>
      </c>
      <c r="E879" s="169" t="s">
        <v>1248</v>
      </c>
      <c r="F879" s="170" t="n">
        <v>2806000</v>
      </c>
      <c r="G879" s="170" t="n">
        <v>2806000</v>
      </c>
      <c r="H879" s="164" t="str">
        <f aca="false" ca="false" dt2D="false" dtr="false" t="normal">CONCATENATE(C879, , D879, E879)</f>
        <v>07030110040030610</v>
      </c>
    </row>
    <row ht="76.5" outlineLevel="0" r="880">
      <c r="A880" s="168" t="s">
        <v>1249</v>
      </c>
      <c r="B880" s="169" t="s">
        <v>144</v>
      </c>
      <c r="C880" s="169" t="s">
        <v>1244</v>
      </c>
      <c r="D880" s="169" t="s">
        <v>1529</v>
      </c>
      <c r="E880" s="169" t="s">
        <v>1250</v>
      </c>
      <c r="F880" s="170" t="n">
        <v>2806000</v>
      </c>
      <c r="G880" s="170" t="n">
        <v>2806000</v>
      </c>
      <c r="H880" s="164" t="str">
        <f aca="false" ca="false" dt2D="false" dtr="false" t="normal">CONCATENATE(C880, , D880, E880)</f>
        <v>07030110040030611</v>
      </c>
    </row>
    <row ht="140.25" outlineLevel="0" r="881">
      <c r="A881" s="168" t="s">
        <v>1530</v>
      </c>
      <c r="B881" s="169" t="s">
        <v>144</v>
      </c>
      <c r="C881" s="169" t="s">
        <v>1244</v>
      </c>
      <c r="D881" s="169" t="s">
        <v>1531</v>
      </c>
      <c r="E881" s="169" t="s">
        <v>851</v>
      </c>
      <c r="F881" s="170" t="n">
        <v>16375400</v>
      </c>
      <c r="G881" s="170" t="n">
        <v>16375400</v>
      </c>
      <c r="H881" s="164" t="str">
        <f aca="false" ca="false" dt2D="false" dtr="false" t="normal">CONCATENATE(C881, , D881, E881)</f>
        <v>07030110040031</v>
      </c>
    </row>
    <row ht="38.25" outlineLevel="0" r="882">
      <c r="A882" s="168" t="s">
        <v>1120</v>
      </c>
      <c r="B882" s="169" t="s">
        <v>144</v>
      </c>
      <c r="C882" s="169" t="s">
        <v>1244</v>
      </c>
      <c r="D882" s="169" t="s">
        <v>1531</v>
      </c>
      <c r="E882" s="169" t="s">
        <v>1121</v>
      </c>
      <c r="F882" s="170" t="n">
        <v>16375400</v>
      </c>
      <c r="G882" s="170" t="n">
        <v>16375400</v>
      </c>
      <c r="H882" s="164" t="str">
        <f aca="false" ca="false" dt2D="false" dtr="false" t="normal">CONCATENATE(C882, , D882, E882)</f>
        <v>07030110040031600</v>
      </c>
    </row>
    <row outlineLevel="0" r="883">
      <c r="A883" s="168" t="s">
        <v>1247</v>
      </c>
      <c r="B883" s="169" t="s">
        <v>144</v>
      </c>
      <c r="C883" s="169" t="s">
        <v>1244</v>
      </c>
      <c r="D883" s="169" t="s">
        <v>1531</v>
      </c>
      <c r="E883" s="169" t="s">
        <v>1248</v>
      </c>
      <c r="F883" s="170" t="n">
        <v>16375400</v>
      </c>
      <c r="G883" s="170" t="n">
        <v>16375400</v>
      </c>
      <c r="H883" s="164" t="str">
        <f aca="false" ca="false" dt2D="false" dtr="false" t="normal">CONCATENATE(C883, , D883, E883)</f>
        <v>07030110040031610</v>
      </c>
    </row>
    <row ht="76.5" outlineLevel="0" r="884">
      <c r="A884" s="168" t="s">
        <v>1249</v>
      </c>
      <c r="B884" s="169" t="s">
        <v>144</v>
      </c>
      <c r="C884" s="169" t="s">
        <v>1244</v>
      </c>
      <c r="D884" s="169" t="s">
        <v>1531</v>
      </c>
      <c r="E884" s="169" t="s">
        <v>1250</v>
      </c>
      <c r="F884" s="170" t="n">
        <v>16375400</v>
      </c>
      <c r="G884" s="170" t="n">
        <v>16375400</v>
      </c>
      <c r="H884" s="164" t="str">
        <f aca="false" ca="false" dt2D="false" dtr="false" t="normal">CONCATENATE(C884, , D884, E884)</f>
        <v>07030110040031611</v>
      </c>
    </row>
    <row ht="191.25" outlineLevel="0" r="885">
      <c r="A885" s="168" t="s">
        <v>1532</v>
      </c>
      <c r="B885" s="169" t="s">
        <v>144</v>
      </c>
      <c r="C885" s="169" t="s">
        <v>1244</v>
      </c>
      <c r="D885" s="169" t="s">
        <v>1533</v>
      </c>
      <c r="E885" s="169" t="s">
        <v>851</v>
      </c>
      <c r="F885" s="170" t="n">
        <v>651000</v>
      </c>
      <c r="G885" s="170" t="n">
        <v>651000</v>
      </c>
      <c r="H885" s="164" t="str">
        <f aca="false" ca="false" dt2D="false" dtr="false" t="normal">CONCATENATE(C885, , D885, E885)</f>
        <v>07030110040032</v>
      </c>
    </row>
    <row ht="38.25" outlineLevel="0" r="886">
      <c r="A886" s="168" t="s">
        <v>1120</v>
      </c>
      <c r="B886" s="169" t="s">
        <v>144</v>
      </c>
      <c r="C886" s="169" t="s">
        <v>1244</v>
      </c>
      <c r="D886" s="169" t="s">
        <v>1533</v>
      </c>
      <c r="E886" s="169" t="s">
        <v>1121</v>
      </c>
      <c r="F886" s="170" t="n">
        <v>651000</v>
      </c>
      <c r="G886" s="170" t="n">
        <v>651000</v>
      </c>
      <c r="H886" s="164" t="str">
        <f aca="false" ca="false" dt2D="false" dtr="false" t="normal">CONCATENATE(C886, , D886, E886)</f>
        <v>07030110040032600</v>
      </c>
    </row>
    <row outlineLevel="0" r="887">
      <c r="A887" s="168" t="s">
        <v>1247</v>
      </c>
      <c r="B887" s="169" t="s">
        <v>144</v>
      </c>
      <c r="C887" s="169" t="s">
        <v>1244</v>
      </c>
      <c r="D887" s="169" t="s">
        <v>1533</v>
      </c>
      <c r="E887" s="169" t="s">
        <v>1248</v>
      </c>
      <c r="F887" s="170" t="n">
        <v>651000</v>
      </c>
      <c r="G887" s="170" t="n">
        <v>651000</v>
      </c>
      <c r="H887" s="164" t="str">
        <f aca="false" ca="false" dt2D="false" dtr="false" t="normal">CONCATENATE(C887, , D887, E887)</f>
        <v>07030110040032610</v>
      </c>
    </row>
    <row ht="76.5" outlineLevel="0" r="888">
      <c r="A888" s="168" t="s">
        <v>1249</v>
      </c>
      <c r="B888" s="169" t="s">
        <v>144</v>
      </c>
      <c r="C888" s="169" t="s">
        <v>1244</v>
      </c>
      <c r="D888" s="169" t="s">
        <v>1533</v>
      </c>
      <c r="E888" s="169" t="s">
        <v>1250</v>
      </c>
      <c r="F888" s="170" t="n">
        <v>651000</v>
      </c>
      <c r="G888" s="170" t="n">
        <v>651000</v>
      </c>
      <c r="H888" s="164" t="str">
        <f aca="false" ca="false" dt2D="false" dtr="false" t="normal">CONCATENATE(C888, , D888, E888)</f>
        <v>07030110040032611</v>
      </c>
    </row>
    <row ht="229.5" outlineLevel="0" r="889">
      <c r="A889" s="168" t="s">
        <v>1534</v>
      </c>
      <c r="B889" s="169" t="s">
        <v>144</v>
      </c>
      <c r="C889" s="169" t="s">
        <v>1244</v>
      </c>
      <c r="D889" s="169" t="s">
        <v>1535</v>
      </c>
      <c r="E889" s="169" t="s">
        <v>851</v>
      </c>
      <c r="F889" s="170" t="n">
        <v>1411400</v>
      </c>
      <c r="G889" s="170" t="n">
        <v>1411400</v>
      </c>
      <c r="H889" s="164" t="str">
        <f aca="false" ca="false" dt2D="false" dtr="false" t="normal">CONCATENATE(C889, , D889, E889)</f>
        <v>07030110040033</v>
      </c>
    </row>
    <row ht="38.25" outlineLevel="0" r="890">
      <c r="A890" s="168" t="s">
        <v>1120</v>
      </c>
      <c r="B890" s="169" t="s">
        <v>144</v>
      </c>
      <c r="C890" s="169" t="s">
        <v>1244</v>
      </c>
      <c r="D890" s="169" t="s">
        <v>1535</v>
      </c>
      <c r="E890" s="169" t="s">
        <v>1121</v>
      </c>
      <c r="F890" s="170" t="n">
        <v>1411400</v>
      </c>
      <c r="G890" s="170" t="n">
        <v>1411400</v>
      </c>
      <c r="H890" s="164" t="str">
        <f aca="false" ca="false" dt2D="false" dtr="false" t="normal">CONCATENATE(C890, , D890, E890)</f>
        <v>07030110040033600</v>
      </c>
    </row>
    <row outlineLevel="0" r="891">
      <c r="A891" s="168" t="s">
        <v>1247</v>
      </c>
      <c r="B891" s="169" t="s">
        <v>144</v>
      </c>
      <c r="C891" s="169" t="s">
        <v>1244</v>
      </c>
      <c r="D891" s="169" t="s">
        <v>1535</v>
      </c>
      <c r="E891" s="169" t="s">
        <v>1248</v>
      </c>
      <c r="F891" s="170" t="n">
        <v>1411400</v>
      </c>
      <c r="G891" s="170" t="n">
        <v>1411400</v>
      </c>
      <c r="H891" s="164" t="str">
        <f aca="false" ca="false" dt2D="false" dtr="false" t="normal">CONCATENATE(C891, , D891, E891)</f>
        <v>07030110040033610</v>
      </c>
    </row>
    <row ht="76.5" outlineLevel="0" r="892">
      <c r="A892" s="168" t="s">
        <v>1249</v>
      </c>
      <c r="B892" s="169" t="s">
        <v>144</v>
      </c>
      <c r="C892" s="169" t="s">
        <v>1244</v>
      </c>
      <c r="D892" s="169" t="s">
        <v>1535</v>
      </c>
      <c r="E892" s="169" t="s">
        <v>1250</v>
      </c>
      <c r="F892" s="170" t="n">
        <v>1411400</v>
      </c>
      <c r="G892" s="170" t="n">
        <v>1411400</v>
      </c>
      <c r="H892" s="164" t="str">
        <f aca="false" ca="false" dt2D="false" dtr="false" t="normal">CONCATENATE(C892, , D892, E892)</f>
        <v>07030110040033611</v>
      </c>
    </row>
    <row ht="191.25" outlineLevel="0" r="893">
      <c r="A893" s="168" t="s">
        <v>1536</v>
      </c>
      <c r="B893" s="169" t="s">
        <v>144</v>
      </c>
      <c r="C893" s="169" t="s">
        <v>1244</v>
      </c>
      <c r="D893" s="169" t="s">
        <v>1537</v>
      </c>
      <c r="E893" s="169" t="s">
        <v>851</v>
      </c>
      <c r="F893" s="170" t="n">
        <v>4551000</v>
      </c>
      <c r="G893" s="170" t="n">
        <v>4551000</v>
      </c>
      <c r="H893" s="164" t="str">
        <f aca="false" ca="false" dt2D="false" dtr="false" t="normal">CONCATENATE(C893, , D893, E893)</f>
        <v>07030110041030</v>
      </c>
    </row>
    <row ht="38.25" outlineLevel="0" r="894">
      <c r="A894" s="168" t="s">
        <v>1120</v>
      </c>
      <c r="B894" s="169" t="s">
        <v>144</v>
      </c>
      <c r="C894" s="169" t="s">
        <v>1244</v>
      </c>
      <c r="D894" s="169" t="s">
        <v>1537</v>
      </c>
      <c r="E894" s="169" t="s">
        <v>1121</v>
      </c>
      <c r="F894" s="170" t="n">
        <v>4551000</v>
      </c>
      <c r="G894" s="170" t="n">
        <v>4551000</v>
      </c>
      <c r="H894" s="164" t="str">
        <f aca="false" ca="false" dt2D="false" dtr="false" t="normal">CONCATENATE(C894, , D894, E894)</f>
        <v>07030110041030600</v>
      </c>
    </row>
    <row outlineLevel="0" r="895">
      <c r="A895" s="168" t="s">
        <v>1247</v>
      </c>
      <c r="B895" s="169" t="s">
        <v>144</v>
      </c>
      <c r="C895" s="169" t="s">
        <v>1244</v>
      </c>
      <c r="D895" s="169" t="s">
        <v>1537</v>
      </c>
      <c r="E895" s="169" t="s">
        <v>1248</v>
      </c>
      <c r="F895" s="170" t="n">
        <v>4551000</v>
      </c>
      <c r="G895" s="170" t="n">
        <v>4551000</v>
      </c>
      <c r="H895" s="164" t="str">
        <f aca="false" ca="false" dt2D="false" dtr="false" t="normal">CONCATENATE(C895, , D895, E895)</f>
        <v>07030110041030610</v>
      </c>
    </row>
    <row ht="76.5" outlineLevel="0" r="896">
      <c r="A896" s="168" t="s">
        <v>1249</v>
      </c>
      <c r="B896" s="169" t="s">
        <v>144</v>
      </c>
      <c r="C896" s="169" t="s">
        <v>1244</v>
      </c>
      <c r="D896" s="169" t="s">
        <v>1537</v>
      </c>
      <c r="E896" s="169" t="s">
        <v>1250</v>
      </c>
      <c r="F896" s="170" t="n">
        <v>4551000</v>
      </c>
      <c r="G896" s="170" t="n">
        <v>4551000</v>
      </c>
      <c r="H896" s="164" t="str">
        <f aca="false" ca="false" dt2D="false" dtr="false" t="normal">CONCATENATE(C896, , D896, E896)</f>
        <v>07030110041030611</v>
      </c>
    </row>
    <row ht="102" outlineLevel="0" r="897">
      <c r="A897" s="168" t="s">
        <v>1538</v>
      </c>
      <c r="B897" s="169" t="s">
        <v>144</v>
      </c>
      <c r="C897" s="169" t="s">
        <v>1244</v>
      </c>
      <c r="D897" s="169" t="s">
        <v>1539</v>
      </c>
      <c r="E897" s="169" t="s">
        <v>851</v>
      </c>
      <c r="F897" s="170" t="n">
        <v>15752100</v>
      </c>
      <c r="G897" s="170" t="n">
        <v>15752100</v>
      </c>
      <c r="H897" s="164" t="str">
        <f aca="false" ca="false" dt2D="false" dtr="false" t="normal">CONCATENATE(C897, , D897, E897)</f>
        <v>07030110042030</v>
      </c>
    </row>
    <row ht="38.25" outlineLevel="0" r="898">
      <c r="A898" s="168" t="s">
        <v>1120</v>
      </c>
      <c r="B898" s="169" t="s">
        <v>144</v>
      </c>
      <c r="C898" s="169" t="s">
        <v>1244</v>
      </c>
      <c r="D898" s="169" t="s">
        <v>1539</v>
      </c>
      <c r="E898" s="169" t="s">
        <v>1121</v>
      </c>
      <c r="F898" s="170" t="n">
        <v>15752100</v>
      </c>
      <c r="G898" s="170" t="n">
        <v>15752100</v>
      </c>
      <c r="H898" s="164" t="str">
        <f aca="false" ca="false" dt2D="false" dtr="false" t="normal">CONCATENATE(C898, , D898, E898)</f>
        <v>07030110042030600</v>
      </c>
    </row>
    <row outlineLevel="0" r="899">
      <c r="A899" s="168" t="s">
        <v>1247</v>
      </c>
      <c r="B899" s="169" t="s">
        <v>144</v>
      </c>
      <c r="C899" s="169" t="s">
        <v>1244</v>
      </c>
      <c r="D899" s="169" t="s">
        <v>1539</v>
      </c>
      <c r="E899" s="169" t="s">
        <v>1248</v>
      </c>
      <c r="F899" s="170" t="n">
        <v>15752100</v>
      </c>
      <c r="G899" s="170" t="n">
        <v>15752100</v>
      </c>
      <c r="H899" s="164" t="str">
        <f aca="false" ca="false" dt2D="false" dtr="false" t="normal">CONCATENATE(C899, , D899, E899)</f>
        <v>07030110042030610</v>
      </c>
    </row>
    <row ht="76.5" outlineLevel="0" r="900">
      <c r="A900" s="168" t="s">
        <v>1249</v>
      </c>
      <c r="B900" s="169" t="s">
        <v>144</v>
      </c>
      <c r="C900" s="169" t="s">
        <v>1244</v>
      </c>
      <c r="D900" s="169" t="s">
        <v>1539</v>
      </c>
      <c r="E900" s="169" t="s">
        <v>1250</v>
      </c>
      <c r="F900" s="170" t="n">
        <v>15229162</v>
      </c>
      <c r="G900" s="170" t="n">
        <v>15229162</v>
      </c>
      <c r="H900" s="164" t="str">
        <f aca="false" ca="false" dt2D="false" dtr="false" t="normal">CONCATENATE(C900, , D900, E900)</f>
        <v>07030110042030611</v>
      </c>
    </row>
    <row ht="25.5" outlineLevel="0" r="901">
      <c r="A901" s="168" t="s">
        <v>1540</v>
      </c>
      <c r="B901" s="169" t="s">
        <v>144</v>
      </c>
      <c r="C901" s="169" t="s">
        <v>1244</v>
      </c>
      <c r="D901" s="169" t="s">
        <v>1539</v>
      </c>
      <c r="E901" s="169" t="s">
        <v>1541</v>
      </c>
      <c r="F901" s="170" t="n">
        <v>522938</v>
      </c>
      <c r="G901" s="170" t="n">
        <v>522938</v>
      </c>
      <c r="H901" s="164" t="str">
        <f aca="false" ca="false" dt2D="false" dtr="false" t="normal">CONCATENATE(C901, , D901, E901)</f>
        <v>07030110042030613</v>
      </c>
    </row>
    <row ht="153" outlineLevel="0" r="902">
      <c r="A902" s="168" t="s">
        <v>1546</v>
      </c>
      <c r="B902" s="169" t="s">
        <v>144</v>
      </c>
      <c r="C902" s="169" t="s">
        <v>1244</v>
      </c>
      <c r="D902" s="169" t="s">
        <v>1547</v>
      </c>
      <c r="E902" s="169" t="s">
        <v>851</v>
      </c>
      <c r="F902" s="170" t="n">
        <v>78700</v>
      </c>
      <c r="G902" s="170" t="n">
        <v>78700</v>
      </c>
      <c r="H902" s="164" t="str">
        <f aca="false" ca="false" dt2D="false" dtr="false" t="normal">CONCATENATE(C902, , D902, E902)</f>
        <v>07030110045030</v>
      </c>
    </row>
    <row ht="38.25" outlineLevel="0" r="903">
      <c r="A903" s="168" t="s">
        <v>1120</v>
      </c>
      <c r="B903" s="169" t="s">
        <v>144</v>
      </c>
      <c r="C903" s="169" t="s">
        <v>1244</v>
      </c>
      <c r="D903" s="169" t="s">
        <v>1547</v>
      </c>
      <c r="E903" s="169" t="s">
        <v>1121</v>
      </c>
      <c r="F903" s="170" t="n">
        <v>78700</v>
      </c>
      <c r="G903" s="170" t="n">
        <v>78700</v>
      </c>
      <c r="H903" s="164" t="str">
        <f aca="false" ca="false" dt2D="false" dtr="false" t="normal">CONCATENATE(C903, , D903, E903)</f>
        <v>07030110045030600</v>
      </c>
    </row>
    <row outlineLevel="0" r="904">
      <c r="A904" s="168" t="s">
        <v>1247</v>
      </c>
      <c r="B904" s="169" t="s">
        <v>144</v>
      </c>
      <c r="C904" s="169" t="s">
        <v>1244</v>
      </c>
      <c r="D904" s="169" t="s">
        <v>1547</v>
      </c>
      <c r="E904" s="169" t="s">
        <v>1248</v>
      </c>
      <c r="F904" s="170" t="n">
        <v>78700</v>
      </c>
      <c r="G904" s="170" t="n">
        <v>78700</v>
      </c>
      <c r="H904" s="164" t="str">
        <f aca="false" ca="false" dt2D="false" dtr="false" t="normal">CONCATENATE(C904, , D904, E904)</f>
        <v>07030110045030610</v>
      </c>
    </row>
    <row ht="76.5" outlineLevel="0" r="905">
      <c r="A905" s="168" t="s">
        <v>1249</v>
      </c>
      <c r="B905" s="169" t="s">
        <v>144</v>
      </c>
      <c r="C905" s="169" t="s">
        <v>1244</v>
      </c>
      <c r="D905" s="169" t="s">
        <v>1547</v>
      </c>
      <c r="E905" s="169" t="s">
        <v>1250</v>
      </c>
      <c r="F905" s="170" t="n">
        <v>78700</v>
      </c>
      <c r="G905" s="170" t="n">
        <v>78700</v>
      </c>
      <c r="H905" s="164" t="str">
        <f aca="false" ca="false" dt2D="false" dtr="false" t="normal">CONCATENATE(C905, , D905, E905)</f>
        <v>07030110045030611</v>
      </c>
    </row>
    <row ht="140.25" outlineLevel="0" r="906">
      <c r="A906" s="168" t="s">
        <v>1548</v>
      </c>
      <c r="B906" s="169" t="s">
        <v>144</v>
      </c>
      <c r="C906" s="169" t="s">
        <v>1244</v>
      </c>
      <c r="D906" s="169" t="s">
        <v>1549</v>
      </c>
      <c r="E906" s="169" t="s">
        <v>851</v>
      </c>
      <c r="F906" s="170" t="n">
        <v>570000</v>
      </c>
      <c r="G906" s="170" t="n">
        <v>570000</v>
      </c>
      <c r="H906" s="164" t="str">
        <f aca="false" ca="false" dt2D="false" dtr="false" t="normal">CONCATENATE(C906, , D906, E906)</f>
        <v>07030110047030</v>
      </c>
    </row>
    <row ht="38.25" outlineLevel="0" r="907">
      <c r="A907" s="168" t="s">
        <v>1120</v>
      </c>
      <c r="B907" s="169" t="s">
        <v>144</v>
      </c>
      <c r="C907" s="169" t="s">
        <v>1244</v>
      </c>
      <c r="D907" s="169" t="s">
        <v>1549</v>
      </c>
      <c r="E907" s="169" t="s">
        <v>1121</v>
      </c>
      <c r="F907" s="170" t="n">
        <v>570000</v>
      </c>
      <c r="G907" s="170" t="n">
        <v>570000</v>
      </c>
      <c r="H907" s="164" t="str">
        <f aca="false" ca="false" dt2D="false" dtr="false" t="normal">CONCATENATE(C907, , D907, E907)</f>
        <v>07030110047030600</v>
      </c>
    </row>
    <row outlineLevel="0" r="908">
      <c r="A908" s="168" t="s">
        <v>1247</v>
      </c>
      <c r="B908" s="169" t="s">
        <v>144</v>
      </c>
      <c r="C908" s="169" t="s">
        <v>1244</v>
      </c>
      <c r="D908" s="169" t="s">
        <v>1549</v>
      </c>
      <c r="E908" s="169" t="s">
        <v>1248</v>
      </c>
      <c r="F908" s="170" t="n">
        <v>570000</v>
      </c>
      <c r="G908" s="170" t="n">
        <v>570000</v>
      </c>
      <c r="H908" s="164" t="str">
        <f aca="false" ca="false" dt2D="false" dtr="false" t="normal">CONCATENATE(C908, , D908, E908)</f>
        <v>07030110047030610</v>
      </c>
    </row>
    <row ht="25.5" outlineLevel="0" r="909">
      <c r="A909" s="168" t="s">
        <v>1265</v>
      </c>
      <c r="B909" s="169" t="s">
        <v>144</v>
      </c>
      <c r="C909" s="169" t="s">
        <v>1244</v>
      </c>
      <c r="D909" s="169" t="s">
        <v>1549</v>
      </c>
      <c r="E909" s="169" t="s">
        <v>1266</v>
      </c>
      <c r="F909" s="170" t="n">
        <v>570000</v>
      </c>
      <c r="G909" s="170" t="n">
        <v>570000</v>
      </c>
      <c r="H909" s="164" t="str">
        <f aca="false" ca="false" dt2D="false" dtr="false" t="normal">CONCATENATE(C909, , D909, E909)</f>
        <v>07030110047030612</v>
      </c>
    </row>
    <row ht="153" outlineLevel="0" r="910">
      <c r="A910" s="168" t="s">
        <v>1550</v>
      </c>
      <c r="B910" s="169" t="s">
        <v>144</v>
      </c>
      <c r="C910" s="169" t="s">
        <v>1244</v>
      </c>
      <c r="D910" s="169" t="s">
        <v>1551</v>
      </c>
      <c r="E910" s="169" t="s">
        <v>851</v>
      </c>
      <c r="F910" s="170" t="n">
        <v>2438256</v>
      </c>
      <c r="G910" s="170" t="n">
        <v>2438256</v>
      </c>
      <c r="H910" s="164" t="str">
        <f aca="false" ca="false" dt2D="false" dtr="false" t="normal">CONCATENATE(C910, , D910, E910)</f>
        <v>0703011004Г030</v>
      </c>
    </row>
    <row ht="38.25" outlineLevel="0" r="911">
      <c r="A911" s="168" t="s">
        <v>1120</v>
      </c>
      <c r="B911" s="169" t="s">
        <v>144</v>
      </c>
      <c r="C911" s="169" t="s">
        <v>1244</v>
      </c>
      <c r="D911" s="169" t="s">
        <v>1551</v>
      </c>
      <c r="E911" s="169" t="s">
        <v>1121</v>
      </c>
      <c r="F911" s="170" t="n">
        <v>2438256</v>
      </c>
      <c r="G911" s="170" t="n">
        <v>2438256</v>
      </c>
      <c r="H911" s="164" t="str">
        <f aca="false" ca="false" dt2D="false" dtr="false" t="normal">CONCATENATE(C911, , D911, E911)</f>
        <v>0703011004Г030600</v>
      </c>
    </row>
    <row outlineLevel="0" r="912">
      <c r="A912" s="168" t="s">
        <v>1247</v>
      </c>
      <c r="B912" s="169" t="s">
        <v>144</v>
      </c>
      <c r="C912" s="169" t="s">
        <v>1244</v>
      </c>
      <c r="D912" s="169" t="s">
        <v>1551</v>
      </c>
      <c r="E912" s="169" t="s">
        <v>1248</v>
      </c>
      <c r="F912" s="170" t="n">
        <v>2438256</v>
      </c>
      <c r="G912" s="170" t="n">
        <v>2438256</v>
      </c>
      <c r="H912" s="164" t="str">
        <f aca="false" ca="false" dt2D="false" dtr="false" t="normal">CONCATENATE(C912, , D912, E912)</f>
        <v>0703011004Г030610</v>
      </c>
    </row>
    <row ht="76.5" outlineLevel="0" r="913">
      <c r="A913" s="168" t="s">
        <v>1249</v>
      </c>
      <c r="B913" s="169" t="s">
        <v>144</v>
      </c>
      <c r="C913" s="169" t="s">
        <v>1244</v>
      </c>
      <c r="D913" s="169" t="s">
        <v>1551</v>
      </c>
      <c r="E913" s="169" t="s">
        <v>1250</v>
      </c>
      <c r="F913" s="170" t="n">
        <v>2438256</v>
      </c>
      <c r="G913" s="170" t="n">
        <v>2438256</v>
      </c>
      <c r="H913" s="164" t="str">
        <f aca="false" ca="false" dt2D="false" dtr="false" t="normal">CONCATENATE(C913, , D913, E913)</f>
        <v>0703011004Г030611</v>
      </c>
    </row>
    <row ht="153" outlineLevel="0" r="914">
      <c r="A914" s="168" t="s">
        <v>1552</v>
      </c>
      <c r="B914" s="169" t="s">
        <v>144</v>
      </c>
      <c r="C914" s="169" t="s">
        <v>1244</v>
      </c>
      <c r="D914" s="169" t="s">
        <v>1553</v>
      </c>
      <c r="E914" s="169" t="s">
        <v>851</v>
      </c>
      <c r="F914" s="170" t="n">
        <v>37200</v>
      </c>
      <c r="G914" s="170" t="n">
        <v>37200</v>
      </c>
      <c r="H914" s="164" t="str">
        <f aca="false" ca="false" dt2D="false" dtr="false" t="normal">CONCATENATE(C914, , D914, E914)</f>
        <v>0703011004М030</v>
      </c>
    </row>
    <row ht="38.25" outlineLevel="0" r="915">
      <c r="A915" s="168" t="s">
        <v>1120</v>
      </c>
      <c r="B915" s="169" t="s">
        <v>144</v>
      </c>
      <c r="C915" s="169" t="s">
        <v>1244</v>
      </c>
      <c r="D915" s="169" t="s">
        <v>1553</v>
      </c>
      <c r="E915" s="169" t="s">
        <v>1121</v>
      </c>
      <c r="F915" s="170" t="n">
        <v>37200</v>
      </c>
      <c r="G915" s="170" t="n">
        <v>37200</v>
      </c>
      <c r="H915" s="164" t="str">
        <f aca="false" ca="false" dt2D="false" dtr="false" t="normal">CONCATENATE(C915, , D915, E915)</f>
        <v>0703011004М030600</v>
      </c>
    </row>
    <row outlineLevel="0" r="916">
      <c r="A916" s="168" t="s">
        <v>1247</v>
      </c>
      <c r="B916" s="169" t="s">
        <v>144</v>
      </c>
      <c r="C916" s="169" t="s">
        <v>1244</v>
      </c>
      <c r="D916" s="169" t="s">
        <v>1553</v>
      </c>
      <c r="E916" s="169" t="s">
        <v>1248</v>
      </c>
      <c r="F916" s="170" t="n">
        <v>37200</v>
      </c>
      <c r="G916" s="170" t="n">
        <v>37200</v>
      </c>
      <c r="H916" s="164" t="str">
        <f aca="false" ca="false" dt2D="false" dtr="false" t="normal">CONCATENATE(C916, , D916, E916)</f>
        <v>0703011004М030610</v>
      </c>
    </row>
    <row ht="76.5" outlineLevel="0" r="917">
      <c r="A917" s="168" t="s">
        <v>1249</v>
      </c>
      <c r="B917" s="169" t="s">
        <v>144</v>
      </c>
      <c r="C917" s="169" t="s">
        <v>1244</v>
      </c>
      <c r="D917" s="169" t="s">
        <v>1553</v>
      </c>
      <c r="E917" s="169" t="s">
        <v>1250</v>
      </c>
      <c r="F917" s="170" t="n">
        <v>37200</v>
      </c>
      <c r="G917" s="170" t="n">
        <v>37200</v>
      </c>
      <c r="H917" s="164" t="str">
        <f aca="false" ca="false" dt2D="false" dtr="false" t="normal">CONCATENATE(C917, , D917, E917)</f>
        <v>0703011004М030611</v>
      </c>
    </row>
    <row ht="127.5" outlineLevel="0" r="918">
      <c r="A918" s="168" t="s">
        <v>1554</v>
      </c>
      <c r="B918" s="169" t="s">
        <v>144</v>
      </c>
      <c r="C918" s="169" t="s">
        <v>1244</v>
      </c>
      <c r="D918" s="169" t="s">
        <v>1555</v>
      </c>
      <c r="E918" s="169" t="s">
        <v>851</v>
      </c>
      <c r="F918" s="170" t="n">
        <v>274800</v>
      </c>
      <c r="G918" s="170" t="n">
        <v>274800</v>
      </c>
      <c r="H918" s="164" t="str">
        <f aca="false" ca="false" dt2D="false" dtr="false" t="normal">CONCATENATE(C918, , D918, E918)</f>
        <v>0703011004Э030</v>
      </c>
    </row>
    <row ht="38.25" outlineLevel="0" r="919">
      <c r="A919" s="168" t="s">
        <v>1120</v>
      </c>
      <c r="B919" s="169" t="s">
        <v>144</v>
      </c>
      <c r="C919" s="169" t="s">
        <v>1244</v>
      </c>
      <c r="D919" s="169" t="s">
        <v>1555</v>
      </c>
      <c r="E919" s="169" t="s">
        <v>1121</v>
      </c>
      <c r="F919" s="170" t="n">
        <v>274800</v>
      </c>
      <c r="G919" s="170" t="n">
        <v>274800</v>
      </c>
      <c r="H919" s="164" t="str">
        <f aca="false" ca="false" dt2D="false" dtr="false" t="normal">CONCATENATE(C919, , D919, E919)</f>
        <v>0703011004Э030600</v>
      </c>
    </row>
    <row outlineLevel="0" r="920">
      <c r="A920" s="168" t="s">
        <v>1247</v>
      </c>
      <c r="B920" s="169" t="s">
        <v>144</v>
      </c>
      <c r="C920" s="169" t="s">
        <v>1244</v>
      </c>
      <c r="D920" s="169" t="s">
        <v>1555</v>
      </c>
      <c r="E920" s="169" t="s">
        <v>1248</v>
      </c>
      <c r="F920" s="170" t="n">
        <v>274800</v>
      </c>
      <c r="G920" s="170" t="n">
        <v>274800</v>
      </c>
      <c r="H920" s="164" t="str">
        <f aca="false" ca="false" dt2D="false" dtr="false" t="normal">CONCATENATE(C920, , D920, E920)</f>
        <v>0703011004Э030610</v>
      </c>
    </row>
    <row ht="76.5" outlineLevel="0" r="921">
      <c r="A921" s="168" t="s">
        <v>1249</v>
      </c>
      <c r="B921" s="169" t="s">
        <v>144</v>
      </c>
      <c r="C921" s="169" t="s">
        <v>1244</v>
      </c>
      <c r="D921" s="169" t="s">
        <v>1555</v>
      </c>
      <c r="E921" s="169" t="s">
        <v>1250</v>
      </c>
      <c r="F921" s="170" t="n">
        <v>274800</v>
      </c>
      <c r="G921" s="170" t="n">
        <v>274800</v>
      </c>
      <c r="H921" s="164" t="str">
        <f aca="false" ca="false" dt2D="false" dtr="false" t="normal">CONCATENATE(C921, , D921, E921)</f>
        <v>0703011004Э030611</v>
      </c>
    </row>
    <row ht="331.5" outlineLevel="0" r="922">
      <c r="A922" s="168" t="s">
        <v>1497</v>
      </c>
      <c r="B922" s="169" t="s">
        <v>144</v>
      </c>
      <c r="C922" s="169" t="s">
        <v>1244</v>
      </c>
      <c r="D922" s="169" t="s">
        <v>1498</v>
      </c>
      <c r="E922" s="169" t="s">
        <v>851</v>
      </c>
      <c r="F922" s="170" t="n">
        <v>15807800</v>
      </c>
      <c r="G922" s="170" t="n">
        <v>15807800</v>
      </c>
      <c r="H922" s="164" t="str">
        <f aca="false" ca="false" dt2D="false" dtr="false" t="normal">CONCATENATE(C922, , D922, E922)</f>
        <v>07030110075640</v>
      </c>
    </row>
    <row ht="76.5" outlineLevel="0" r="923">
      <c r="A923" s="168" t="s">
        <v>862</v>
      </c>
      <c r="B923" s="169" t="s">
        <v>144</v>
      </c>
      <c r="C923" s="169" t="s">
        <v>1244</v>
      </c>
      <c r="D923" s="169" t="s">
        <v>1498</v>
      </c>
      <c r="E923" s="169" t="s">
        <v>505</v>
      </c>
      <c r="F923" s="170" t="n">
        <v>5499648</v>
      </c>
      <c r="G923" s="170" t="n">
        <v>5499648</v>
      </c>
      <c r="H923" s="164" t="str">
        <f aca="false" ca="false" dt2D="false" dtr="false" t="normal">CONCATENATE(C923, , D923, E923)</f>
        <v>07030110075640100</v>
      </c>
    </row>
    <row ht="25.5" outlineLevel="0" r="924">
      <c r="A924" s="168" t="s">
        <v>981</v>
      </c>
      <c r="B924" s="169" t="s">
        <v>144</v>
      </c>
      <c r="C924" s="169" t="s">
        <v>1244</v>
      </c>
      <c r="D924" s="169" t="s">
        <v>1498</v>
      </c>
      <c r="E924" s="169" t="s">
        <v>483</v>
      </c>
      <c r="F924" s="170" t="n">
        <v>5499648</v>
      </c>
      <c r="G924" s="170" t="n">
        <v>5499648</v>
      </c>
      <c r="H924" s="164" t="str">
        <f aca="false" ca="false" dt2D="false" dtr="false" t="normal">CONCATENATE(C924, , D924, E924)</f>
        <v>07030110075640110</v>
      </c>
    </row>
    <row outlineLevel="0" r="925">
      <c r="A925" s="168" t="s">
        <v>982</v>
      </c>
      <c r="B925" s="169" t="s">
        <v>144</v>
      </c>
      <c r="C925" s="169" t="s">
        <v>1244</v>
      </c>
      <c r="D925" s="169" t="s">
        <v>1498</v>
      </c>
      <c r="E925" s="169" t="s">
        <v>983</v>
      </c>
      <c r="F925" s="170" t="n">
        <v>4224000</v>
      </c>
      <c r="G925" s="170" t="n">
        <v>4224000</v>
      </c>
      <c r="H925" s="164" t="str">
        <f aca="false" ca="false" dt2D="false" dtr="false" t="normal">CONCATENATE(C925, , D925, E925)</f>
        <v>07030110075640111</v>
      </c>
    </row>
    <row ht="51" outlineLevel="0" r="926">
      <c r="A926" s="168" t="s">
        <v>984</v>
      </c>
      <c r="B926" s="169" t="s">
        <v>144</v>
      </c>
      <c r="C926" s="169" t="s">
        <v>1244</v>
      </c>
      <c r="D926" s="169" t="s">
        <v>1498</v>
      </c>
      <c r="E926" s="169" t="s">
        <v>985</v>
      </c>
      <c r="F926" s="170" t="n">
        <v>1275648</v>
      </c>
      <c r="G926" s="170" t="n">
        <v>1275648</v>
      </c>
      <c r="H926" s="164" t="str">
        <f aca="false" ca="false" dt2D="false" dtr="false" t="normal">CONCATENATE(C926, , D926, E926)</f>
        <v>07030110075640119</v>
      </c>
    </row>
    <row ht="38.25" outlineLevel="0" r="927">
      <c r="A927" s="168" t="s">
        <v>872</v>
      </c>
      <c r="B927" s="169" t="s">
        <v>144</v>
      </c>
      <c r="C927" s="169" t="s">
        <v>1244</v>
      </c>
      <c r="D927" s="169" t="s">
        <v>1498</v>
      </c>
      <c r="E927" s="169" t="s">
        <v>873</v>
      </c>
      <c r="F927" s="170" t="n">
        <v>10308152</v>
      </c>
      <c r="G927" s="170" t="n">
        <v>10308152</v>
      </c>
      <c r="H927" s="164" t="str">
        <f aca="false" ca="false" dt2D="false" dtr="false" t="normal">CONCATENATE(C927, , D927, E927)</f>
        <v>07030110075640200</v>
      </c>
    </row>
    <row ht="38.25" outlineLevel="0" r="928">
      <c r="A928" s="168" t="s">
        <v>874</v>
      </c>
      <c r="B928" s="169" t="s">
        <v>144</v>
      </c>
      <c r="C928" s="169" t="s">
        <v>1244</v>
      </c>
      <c r="D928" s="169" t="s">
        <v>1498</v>
      </c>
      <c r="E928" s="169" t="s">
        <v>875</v>
      </c>
      <c r="F928" s="170" t="n">
        <v>10308152</v>
      </c>
      <c r="G928" s="170" t="n">
        <v>10308152</v>
      </c>
      <c r="H928" s="164" t="str">
        <f aca="false" ca="false" dt2D="false" dtr="false" t="normal">CONCATENATE(C928, , D928, E928)</f>
        <v>07030110075640240</v>
      </c>
    </row>
    <row outlineLevel="0" r="929">
      <c r="A929" s="168" t="s">
        <v>876</v>
      </c>
      <c r="B929" s="169" t="s">
        <v>144</v>
      </c>
      <c r="C929" s="169" t="s">
        <v>1244</v>
      </c>
      <c r="D929" s="169" t="s">
        <v>1498</v>
      </c>
      <c r="E929" s="169" t="s">
        <v>877</v>
      </c>
      <c r="F929" s="170" t="n">
        <v>10308152</v>
      </c>
      <c r="G929" s="170" t="n">
        <v>10308152</v>
      </c>
      <c r="H929" s="164" t="str">
        <f aca="false" ca="false" dt2D="false" dtr="false" t="normal">CONCATENATE(C929, , D929, E929)</f>
        <v>07030110075640244</v>
      </c>
    </row>
    <row ht="38.25" outlineLevel="0" r="930">
      <c r="A930" s="168" t="s">
        <v>1028</v>
      </c>
      <c r="B930" s="169" t="s">
        <v>144</v>
      </c>
      <c r="C930" s="169" t="s">
        <v>1244</v>
      </c>
      <c r="D930" s="169" t="s">
        <v>1029</v>
      </c>
      <c r="E930" s="169" t="s">
        <v>851</v>
      </c>
      <c r="F930" s="170" t="n">
        <v>80000</v>
      </c>
      <c r="G930" s="170" t="n">
        <v>80000</v>
      </c>
      <c r="H930" s="164" t="str">
        <f aca="false" ca="false" dt2D="false" dtr="false" t="normal">CONCATENATE(C930, , D930, E930)</f>
        <v>07030900000000</v>
      </c>
    </row>
    <row ht="25.5" outlineLevel="0" r="931">
      <c r="A931" s="168" t="s">
        <v>1522</v>
      </c>
      <c r="B931" s="169" t="s">
        <v>144</v>
      </c>
      <c r="C931" s="169" t="s">
        <v>1244</v>
      </c>
      <c r="D931" s="169" t="s">
        <v>1523</v>
      </c>
      <c r="E931" s="169" t="s">
        <v>851</v>
      </c>
      <c r="F931" s="170" t="n">
        <v>80000</v>
      </c>
      <c r="G931" s="170" t="n">
        <v>80000</v>
      </c>
      <c r="H931" s="164" t="str">
        <f aca="false" ca="false" dt2D="false" dtr="false" t="normal">CONCATENATE(C931, , D931, E931)</f>
        <v>07030930000000</v>
      </c>
    </row>
    <row ht="76.5" outlineLevel="0" r="932">
      <c r="A932" s="168" t="s">
        <v>1556</v>
      </c>
      <c r="B932" s="169" t="s">
        <v>144</v>
      </c>
      <c r="C932" s="169" t="s">
        <v>1244</v>
      </c>
      <c r="D932" s="169" t="s">
        <v>1557</v>
      </c>
      <c r="E932" s="169" t="s">
        <v>851</v>
      </c>
      <c r="F932" s="170" t="n">
        <v>80000</v>
      </c>
      <c r="G932" s="170" t="n">
        <v>80000</v>
      </c>
      <c r="H932" s="164" t="str">
        <f aca="false" ca="false" dt2D="false" dtr="false" t="normal">CONCATENATE(C932, , D932, E932)</f>
        <v>07030930080000</v>
      </c>
    </row>
    <row ht="38.25" outlineLevel="0" r="933">
      <c r="A933" s="168" t="s">
        <v>1120</v>
      </c>
      <c r="B933" s="169" t="s">
        <v>144</v>
      </c>
      <c r="C933" s="169" t="s">
        <v>1244</v>
      </c>
      <c r="D933" s="169" t="s">
        <v>1557</v>
      </c>
      <c r="E933" s="169" t="s">
        <v>1121</v>
      </c>
      <c r="F933" s="170" t="n">
        <v>80000</v>
      </c>
      <c r="G933" s="170" t="n">
        <v>80000</v>
      </c>
      <c r="H933" s="164" t="str">
        <f aca="false" ca="false" dt2D="false" dtr="false" t="normal">CONCATENATE(C933, , D933, E933)</f>
        <v>07030930080000600</v>
      </c>
    </row>
    <row outlineLevel="0" r="934">
      <c r="A934" s="168" t="s">
        <v>1247</v>
      </c>
      <c r="B934" s="169" t="s">
        <v>144</v>
      </c>
      <c r="C934" s="169" t="s">
        <v>1244</v>
      </c>
      <c r="D934" s="169" t="s">
        <v>1557</v>
      </c>
      <c r="E934" s="169" t="s">
        <v>1248</v>
      </c>
      <c r="F934" s="170" t="n">
        <v>80000</v>
      </c>
      <c r="G934" s="170" t="n">
        <v>80000</v>
      </c>
      <c r="H934" s="164" t="str">
        <f aca="false" ca="false" dt2D="false" dtr="false" t="normal">CONCATENATE(C934, , D934, E934)</f>
        <v>07030930080000610</v>
      </c>
    </row>
    <row ht="25.5" outlineLevel="0" r="935">
      <c r="A935" s="168" t="s">
        <v>1265</v>
      </c>
      <c r="B935" s="169" t="s">
        <v>144</v>
      </c>
      <c r="C935" s="169" t="s">
        <v>1244</v>
      </c>
      <c r="D935" s="169" t="s">
        <v>1557</v>
      </c>
      <c r="E935" s="169" t="s">
        <v>1266</v>
      </c>
      <c r="F935" s="170" t="n">
        <v>80000</v>
      </c>
      <c r="G935" s="170" t="n">
        <v>80000</v>
      </c>
      <c r="H935" s="164" t="str">
        <f aca="false" ca="false" dt2D="false" dtr="false" t="normal">CONCATENATE(C935, , D935, E935)</f>
        <v>07030930080000612</v>
      </c>
    </row>
    <row outlineLevel="0" r="936">
      <c r="A936" s="168" t="s">
        <v>1219</v>
      </c>
      <c r="B936" s="169" t="s">
        <v>144</v>
      </c>
      <c r="C936" s="169" t="s">
        <v>1220</v>
      </c>
      <c r="D936" s="169" t="s">
        <v>851</v>
      </c>
      <c r="E936" s="169" t="s">
        <v>851</v>
      </c>
      <c r="F936" s="170" t="n">
        <v>17204000</v>
      </c>
      <c r="G936" s="170" t="n">
        <v>17204000</v>
      </c>
      <c r="H936" s="164" t="str">
        <f aca="false" ca="false" dt2D="false" dtr="false" t="normal">CONCATENATE(C936, , D936, E936)</f>
        <v>0707</v>
      </c>
    </row>
    <row ht="25.5" outlineLevel="0" r="937">
      <c r="A937" s="168" t="s">
        <v>1137</v>
      </c>
      <c r="B937" s="169" t="s">
        <v>144</v>
      </c>
      <c r="C937" s="169" t="s">
        <v>1220</v>
      </c>
      <c r="D937" s="169" t="s">
        <v>1138</v>
      </c>
      <c r="E937" s="169" t="s">
        <v>851</v>
      </c>
      <c r="F937" s="170" t="n">
        <v>17204000</v>
      </c>
      <c r="G937" s="170" t="n">
        <v>17204000</v>
      </c>
      <c r="H937" s="164" t="str">
        <f aca="false" ca="false" dt2D="false" dtr="false" t="normal">CONCATENATE(C937, , D937, E937)</f>
        <v>07070100000000</v>
      </c>
    </row>
    <row ht="38.25" outlineLevel="0" r="938">
      <c r="A938" s="168" t="s">
        <v>1215</v>
      </c>
      <c r="B938" s="169" t="s">
        <v>144</v>
      </c>
      <c r="C938" s="169" t="s">
        <v>1220</v>
      </c>
      <c r="D938" s="169" t="s">
        <v>1216</v>
      </c>
      <c r="E938" s="169" t="s">
        <v>851</v>
      </c>
      <c r="F938" s="170" t="n">
        <v>16930910</v>
      </c>
      <c r="G938" s="170" t="n">
        <v>16930910</v>
      </c>
      <c r="H938" s="164" t="str">
        <f aca="false" ca="false" dt2D="false" dtr="false" t="normal">CONCATENATE(C938, , D938, E938)</f>
        <v>07070110000000</v>
      </c>
    </row>
    <row ht="140.25" outlineLevel="0" r="939">
      <c r="A939" s="168" t="s">
        <v>1558</v>
      </c>
      <c r="B939" s="169" t="s">
        <v>144</v>
      </c>
      <c r="C939" s="169" t="s">
        <v>1220</v>
      </c>
      <c r="D939" s="169" t="s">
        <v>1559</v>
      </c>
      <c r="E939" s="169" t="s">
        <v>851</v>
      </c>
      <c r="F939" s="170" t="n">
        <v>1008000</v>
      </c>
      <c r="G939" s="170" t="n">
        <v>1008000</v>
      </c>
      <c r="H939" s="164" t="str">
        <f aca="false" ca="false" dt2D="false" dtr="false" t="normal">CONCATENATE(C939, , D939, E939)</f>
        <v>07070110040040</v>
      </c>
    </row>
    <row ht="38.25" outlineLevel="0" r="940">
      <c r="A940" s="168" t="s">
        <v>1120</v>
      </c>
      <c r="B940" s="169" t="s">
        <v>144</v>
      </c>
      <c r="C940" s="169" t="s">
        <v>1220</v>
      </c>
      <c r="D940" s="169" t="s">
        <v>1559</v>
      </c>
      <c r="E940" s="169" t="s">
        <v>1121</v>
      </c>
      <c r="F940" s="170" t="n">
        <v>1008000</v>
      </c>
      <c r="G940" s="170" t="n">
        <v>1008000</v>
      </c>
      <c r="H940" s="164" t="str">
        <f aca="false" ca="false" dt2D="false" dtr="false" t="normal">CONCATENATE(C940, , D940, E940)</f>
        <v>07070110040040600</v>
      </c>
    </row>
    <row outlineLevel="0" r="941">
      <c r="A941" s="168" t="s">
        <v>1247</v>
      </c>
      <c r="B941" s="169" t="s">
        <v>144</v>
      </c>
      <c r="C941" s="169" t="s">
        <v>1220</v>
      </c>
      <c r="D941" s="169" t="s">
        <v>1559</v>
      </c>
      <c r="E941" s="169" t="s">
        <v>1248</v>
      </c>
      <c r="F941" s="170" t="n">
        <v>1008000</v>
      </c>
      <c r="G941" s="170" t="n">
        <v>1008000</v>
      </c>
      <c r="H941" s="164" t="str">
        <f aca="false" ca="false" dt2D="false" dtr="false" t="normal">CONCATENATE(C941, , D941, E941)</f>
        <v>07070110040040610</v>
      </c>
    </row>
    <row ht="76.5" outlineLevel="0" r="942">
      <c r="A942" s="168" t="s">
        <v>1249</v>
      </c>
      <c r="B942" s="169" t="s">
        <v>144</v>
      </c>
      <c r="C942" s="169" t="s">
        <v>1220</v>
      </c>
      <c r="D942" s="169" t="s">
        <v>1559</v>
      </c>
      <c r="E942" s="169" t="s">
        <v>1250</v>
      </c>
      <c r="F942" s="170" t="n">
        <v>1008000</v>
      </c>
      <c r="G942" s="170" t="n">
        <v>1008000</v>
      </c>
      <c r="H942" s="164" t="str">
        <f aca="false" ca="false" dt2D="false" dtr="false" t="normal">CONCATENATE(C942, , D942, E942)</f>
        <v>07070110040040611</v>
      </c>
    </row>
    <row ht="191.25" outlineLevel="0" r="943">
      <c r="A943" s="168" t="s">
        <v>1560</v>
      </c>
      <c r="B943" s="169" t="s">
        <v>144</v>
      </c>
      <c r="C943" s="169" t="s">
        <v>1220</v>
      </c>
      <c r="D943" s="169" t="s">
        <v>1561</v>
      </c>
      <c r="E943" s="169" t="s">
        <v>851</v>
      </c>
      <c r="F943" s="170" t="n">
        <v>850000</v>
      </c>
      <c r="G943" s="170" t="n">
        <v>850000</v>
      </c>
      <c r="H943" s="164" t="str">
        <f aca="false" ca="false" dt2D="false" dtr="false" t="normal">CONCATENATE(C943, , D943, E943)</f>
        <v>07070110041040</v>
      </c>
    </row>
    <row ht="38.25" outlineLevel="0" r="944">
      <c r="A944" s="168" t="s">
        <v>1120</v>
      </c>
      <c r="B944" s="169" t="s">
        <v>144</v>
      </c>
      <c r="C944" s="169" t="s">
        <v>1220</v>
      </c>
      <c r="D944" s="169" t="s">
        <v>1561</v>
      </c>
      <c r="E944" s="169" t="s">
        <v>1121</v>
      </c>
      <c r="F944" s="170" t="n">
        <v>850000</v>
      </c>
      <c r="G944" s="170" t="n">
        <v>850000</v>
      </c>
      <c r="H944" s="164" t="str">
        <f aca="false" ca="false" dt2D="false" dtr="false" t="normal">CONCATENATE(C944, , D944, E944)</f>
        <v>07070110041040600</v>
      </c>
    </row>
    <row outlineLevel="0" r="945">
      <c r="A945" s="168" t="s">
        <v>1247</v>
      </c>
      <c r="B945" s="169" t="s">
        <v>144</v>
      </c>
      <c r="C945" s="169" t="s">
        <v>1220</v>
      </c>
      <c r="D945" s="169" t="s">
        <v>1561</v>
      </c>
      <c r="E945" s="169" t="s">
        <v>1248</v>
      </c>
      <c r="F945" s="170" t="n">
        <v>850000</v>
      </c>
      <c r="G945" s="170" t="n">
        <v>850000</v>
      </c>
      <c r="H945" s="164" t="str">
        <f aca="false" ca="false" dt2D="false" dtr="false" t="normal">CONCATENATE(C945, , D945, E945)</f>
        <v>07070110041040610</v>
      </c>
    </row>
    <row ht="76.5" outlineLevel="0" r="946">
      <c r="A946" s="168" t="s">
        <v>1249</v>
      </c>
      <c r="B946" s="169" t="s">
        <v>144</v>
      </c>
      <c r="C946" s="169" t="s">
        <v>1220</v>
      </c>
      <c r="D946" s="169" t="s">
        <v>1561</v>
      </c>
      <c r="E946" s="169" t="s">
        <v>1250</v>
      </c>
      <c r="F946" s="170" t="n">
        <v>850000</v>
      </c>
      <c r="G946" s="170" t="n">
        <v>850000</v>
      </c>
      <c r="H946" s="164" t="str">
        <f aca="false" ca="false" dt2D="false" dtr="false" t="normal">CONCATENATE(C946, , D946, E946)</f>
        <v>07070110041040611</v>
      </c>
    </row>
    <row ht="153" outlineLevel="0" r="947">
      <c r="A947" s="168" t="s">
        <v>1740</v>
      </c>
      <c r="B947" s="169" t="s">
        <v>144</v>
      </c>
      <c r="C947" s="169" t="s">
        <v>1220</v>
      </c>
      <c r="D947" s="169" t="s">
        <v>1741</v>
      </c>
      <c r="E947" s="169" t="s">
        <v>851</v>
      </c>
      <c r="F947" s="170" t="n">
        <v>93000</v>
      </c>
      <c r="G947" s="170" t="n">
        <v>93000</v>
      </c>
      <c r="H947" s="164" t="str">
        <f aca="false" ca="false" dt2D="false" dtr="false" t="normal">CONCATENATE(C947, , D947, E947)</f>
        <v>07070110047040</v>
      </c>
    </row>
    <row ht="38.25" outlineLevel="0" r="948">
      <c r="A948" s="168" t="s">
        <v>1120</v>
      </c>
      <c r="B948" s="169" t="s">
        <v>144</v>
      </c>
      <c r="C948" s="169" t="s">
        <v>1220</v>
      </c>
      <c r="D948" s="169" t="s">
        <v>1741</v>
      </c>
      <c r="E948" s="169" t="s">
        <v>1121</v>
      </c>
      <c r="F948" s="170" t="n">
        <v>93000</v>
      </c>
      <c r="G948" s="170" t="n">
        <v>93000</v>
      </c>
      <c r="H948" s="164" t="str">
        <f aca="false" ca="false" dt2D="false" dtr="false" t="normal">CONCATENATE(C948, , D948, E948)</f>
        <v>07070110047040600</v>
      </c>
    </row>
    <row outlineLevel="0" r="949">
      <c r="A949" s="168" t="s">
        <v>1247</v>
      </c>
      <c r="B949" s="169" t="s">
        <v>144</v>
      </c>
      <c r="C949" s="169" t="s">
        <v>1220</v>
      </c>
      <c r="D949" s="169" t="s">
        <v>1741</v>
      </c>
      <c r="E949" s="169" t="s">
        <v>1248</v>
      </c>
      <c r="F949" s="170" t="n">
        <v>93000</v>
      </c>
      <c r="G949" s="170" t="n">
        <v>93000</v>
      </c>
      <c r="H949" s="164" t="str">
        <f aca="false" ca="false" dt2D="false" dtr="false" t="normal">CONCATENATE(C949, , D949, E949)</f>
        <v>07070110047040610</v>
      </c>
    </row>
    <row ht="25.5" outlineLevel="0" r="950">
      <c r="A950" s="168" t="s">
        <v>1265</v>
      </c>
      <c r="B950" s="169" t="s">
        <v>144</v>
      </c>
      <c r="C950" s="169" t="s">
        <v>1220</v>
      </c>
      <c r="D950" s="169" t="s">
        <v>1741</v>
      </c>
      <c r="E950" s="169" t="s">
        <v>1266</v>
      </c>
      <c r="F950" s="170" t="n">
        <v>93000</v>
      </c>
      <c r="G950" s="170" t="n">
        <v>93000</v>
      </c>
      <c r="H950" s="164" t="str">
        <f aca="false" ca="false" dt2D="false" dtr="false" t="normal">CONCATENATE(C950, , D950, E950)</f>
        <v>07070110047040612</v>
      </c>
    </row>
    <row ht="153" outlineLevel="0" r="951">
      <c r="A951" s="168" t="s">
        <v>1562</v>
      </c>
      <c r="B951" s="169" t="s">
        <v>144</v>
      </c>
      <c r="C951" s="169" t="s">
        <v>1220</v>
      </c>
      <c r="D951" s="169" t="s">
        <v>1563</v>
      </c>
      <c r="E951" s="169" t="s">
        <v>851</v>
      </c>
      <c r="F951" s="170" t="n">
        <v>59000</v>
      </c>
      <c r="G951" s="170" t="n">
        <v>59000</v>
      </c>
      <c r="H951" s="164" t="str">
        <f aca="false" ca="false" dt2D="false" dtr="false" t="normal">CONCATENATE(C951, , D951, E951)</f>
        <v>0707011004Г040</v>
      </c>
    </row>
    <row ht="38.25" outlineLevel="0" r="952">
      <c r="A952" s="168" t="s">
        <v>1120</v>
      </c>
      <c r="B952" s="169" t="s">
        <v>144</v>
      </c>
      <c r="C952" s="169" t="s">
        <v>1220</v>
      </c>
      <c r="D952" s="169" t="s">
        <v>1563</v>
      </c>
      <c r="E952" s="169" t="s">
        <v>1121</v>
      </c>
      <c r="F952" s="170" t="n">
        <v>59000</v>
      </c>
      <c r="G952" s="170" t="n">
        <v>59000</v>
      </c>
      <c r="H952" s="164" t="str">
        <f aca="false" ca="false" dt2D="false" dtr="false" t="normal">CONCATENATE(C952, , D952, E952)</f>
        <v>0707011004Г040600</v>
      </c>
    </row>
    <row outlineLevel="0" r="953">
      <c r="A953" s="168" t="s">
        <v>1247</v>
      </c>
      <c r="B953" s="169" t="s">
        <v>144</v>
      </c>
      <c r="C953" s="169" t="s">
        <v>1220</v>
      </c>
      <c r="D953" s="169" t="s">
        <v>1563</v>
      </c>
      <c r="E953" s="169" t="s">
        <v>1248</v>
      </c>
      <c r="F953" s="170" t="n">
        <v>59000</v>
      </c>
      <c r="G953" s="170" t="n">
        <v>59000</v>
      </c>
      <c r="H953" s="164" t="str">
        <f aca="false" ca="false" dt2D="false" dtr="false" t="normal">CONCATENATE(C953, , D953, E953)</f>
        <v>0707011004Г040610</v>
      </c>
    </row>
    <row ht="76.5" outlineLevel="0" r="954">
      <c r="A954" s="168" t="s">
        <v>1249</v>
      </c>
      <c r="B954" s="169" t="s">
        <v>144</v>
      </c>
      <c r="C954" s="169" t="s">
        <v>1220</v>
      </c>
      <c r="D954" s="169" t="s">
        <v>1563</v>
      </c>
      <c r="E954" s="169" t="s">
        <v>1250</v>
      </c>
      <c r="F954" s="170" t="n">
        <v>59000</v>
      </c>
      <c r="G954" s="170" t="n">
        <v>59000</v>
      </c>
      <c r="H954" s="164" t="str">
        <f aca="false" ca="false" dt2D="false" dtr="false" t="normal">CONCATENATE(C954, , D954, E954)</f>
        <v>0707011004Г040611</v>
      </c>
    </row>
    <row ht="165.75" outlineLevel="0" r="955">
      <c r="A955" s="168" t="s">
        <v>1564</v>
      </c>
      <c r="B955" s="169" t="s">
        <v>144</v>
      </c>
      <c r="C955" s="169" t="s">
        <v>1220</v>
      </c>
      <c r="D955" s="169" t="s">
        <v>1565</v>
      </c>
      <c r="E955" s="169" t="s">
        <v>851</v>
      </c>
      <c r="F955" s="170" t="n">
        <v>47750</v>
      </c>
      <c r="G955" s="170" t="n">
        <v>47750</v>
      </c>
      <c r="H955" s="164" t="str">
        <f aca="false" ca="false" dt2D="false" dtr="false" t="normal">CONCATENATE(C955, , D955, E955)</f>
        <v>0707011004М040</v>
      </c>
    </row>
    <row ht="38.25" outlineLevel="0" r="956">
      <c r="A956" s="168" t="s">
        <v>1120</v>
      </c>
      <c r="B956" s="169" t="s">
        <v>144</v>
      </c>
      <c r="C956" s="169" t="s">
        <v>1220</v>
      </c>
      <c r="D956" s="169" t="s">
        <v>1565</v>
      </c>
      <c r="E956" s="169" t="s">
        <v>1121</v>
      </c>
      <c r="F956" s="170" t="n">
        <v>47750</v>
      </c>
      <c r="G956" s="170" t="n">
        <v>47750</v>
      </c>
      <c r="H956" s="164" t="str">
        <f aca="false" ca="false" dt2D="false" dtr="false" t="normal">CONCATENATE(C956, , D956, E956)</f>
        <v>0707011004М040600</v>
      </c>
    </row>
    <row outlineLevel="0" r="957">
      <c r="A957" s="168" t="s">
        <v>1247</v>
      </c>
      <c r="B957" s="169" t="s">
        <v>144</v>
      </c>
      <c r="C957" s="169" t="s">
        <v>1220</v>
      </c>
      <c r="D957" s="169" t="s">
        <v>1565</v>
      </c>
      <c r="E957" s="169" t="s">
        <v>1248</v>
      </c>
      <c r="F957" s="170" t="n">
        <v>47750</v>
      </c>
      <c r="G957" s="170" t="n">
        <v>47750</v>
      </c>
      <c r="H957" s="164" t="str">
        <f aca="false" ca="false" dt2D="false" dtr="false" t="normal">CONCATENATE(C957, , D957, E957)</f>
        <v>0707011004М040610</v>
      </c>
    </row>
    <row ht="76.5" outlineLevel="0" r="958">
      <c r="A958" s="168" t="s">
        <v>1249</v>
      </c>
      <c r="B958" s="169" t="s">
        <v>144</v>
      </c>
      <c r="C958" s="169" t="s">
        <v>1220</v>
      </c>
      <c r="D958" s="169" t="s">
        <v>1565</v>
      </c>
      <c r="E958" s="169" t="s">
        <v>1250</v>
      </c>
      <c r="F958" s="170" t="n">
        <v>47750</v>
      </c>
      <c r="G958" s="170" t="n">
        <v>47750</v>
      </c>
      <c r="H958" s="164" t="str">
        <f aca="false" ca="false" dt2D="false" dtr="false" t="normal">CONCATENATE(C958, , D958, E958)</f>
        <v>0707011004М040611</v>
      </c>
    </row>
    <row ht="140.25" outlineLevel="0" r="959">
      <c r="A959" s="168" t="s">
        <v>1566</v>
      </c>
      <c r="B959" s="169" t="s">
        <v>144</v>
      </c>
      <c r="C959" s="169" t="s">
        <v>1220</v>
      </c>
      <c r="D959" s="169" t="s">
        <v>1567</v>
      </c>
      <c r="E959" s="169" t="s">
        <v>851</v>
      </c>
      <c r="F959" s="170" t="n">
        <v>153000</v>
      </c>
      <c r="G959" s="170" t="n">
        <v>153000</v>
      </c>
      <c r="H959" s="164" t="str">
        <f aca="false" ca="false" dt2D="false" dtr="false" t="normal">CONCATENATE(C959, , D959, E959)</f>
        <v>0707011004Э040</v>
      </c>
    </row>
    <row ht="38.25" outlineLevel="0" r="960">
      <c r="A960" s="168" t="s">
        <v>1120</v>
      </c>
      <c r="B960" s="169" t="s">
        <v>144</v>
      </c>
      <c r="C960" s="169" t="s">
        <v>1220</v>
      </c>
      <c r="D960" s="169" t="s">
        <v>1567</v>
      </c>
      <c r="E960" s="169" t="s">
        <v>1121</v>
      </c>
      <c r="F960" s="170" t="n">
        <v>153000</v>
      </c>
      <c r="G960" s="170" t="n">
        <v>153000</v>
      </c>
      <c r="H960" s="164" t="str">
        <f aca="false" ca="false" dt2D="false" dtr="false" t="normal">CONCATENATE(C960, , D960, E960)</f>
        <v>0707011004Э040600</v>
      </c>
    </row>
    <row outlineLevel="0" r="961">
      <c r="A961" s="168" t="s">
        <v>1247</v>
      </c>
      <c r="B961" s="169" t="s">
        <v>144</v>
      </c>
      <c r="C961" s="169" t="s">
        <v>1220</v>
      </c>
      <c r="D961" s="169" t="s">
        <v>1567</v>
      </c>
      <c r="E961" s="169" t="s">
        <v>1248</v>
      </c>
      <c r="F961" s="170" t="n">
        <v>153000</v>
      </c>
      <c r="G961" s="170" t="n">
        <v>153000</v>
      </c>
      <c r="H961" s="164" t="str">
        <f aca="false" ca="false" dt2D="false" dtr="false" t="normal">CONCATENATE(C961, , D961, E961)</f>
        <v>0707011004Э040610</v>
      </c>
    </row>
    <row ht="76.5" outlineLevel="0" r="962">
      <c r="A962" s="168" t="s">
        <v>1249</v>
      </c>
      <c r="B962" s="169" t="s">
        <v>144</v>
      </c>
      <c r="C962" s="169" t="s">
        <v>1220</v>
      </c>
      <c r="D962" s="169" t="s">
        <v>1567</v>
      </c>
      <c r="E962" s="169" t="s">
        <v>1250</v>
      </c>
      <c r="F962" s="170" t="n">
        <v>153000</v>
      </c>
      <c r="G962" s="170" t="n">
        <v>153000</v>
      </c>
      <c r="H962" s="164" t="str">
        <f aca="false" ca="false" dt2D="false" dtr="false" t="normal">CONCATENATE(C962, , D962, E962)</f>
        <v>0707011004Э040611</v>
      </c>
    </row>
    <row ht="89.25" outlineLevel="0" r="963">
      <c r="A963" s="168" t="s">
        <v>1568</v>
      </c>
      <c r="B963" s="169" t="s">
        <v>144</v>
      </c>
      <c r="C963" s="169" t="s">
        <v>1220</v>
      </c>
      <c r="D963" s="169" t="s">
        <v>1569</v>
      </c>
      <c r="E963" s="169" t="s">
        <v>851</v>
      </c>
      <c r="F963" s="170" t="n">
        <v>11850300</v>
      </c>
      <c r="G963" s="170" t="n">
        <v>11850300</v>
      </c>
      <c r="H963" s="164" t="str">
        <f aca="false" ca="false" dt2D="false" dtr="false" t="normal">CONCATENATE(C963, , D963, E963)</f>
        <v>07070110076490</v>
      </c>
    </row>
    <row ht="38.25" outlineLevel="0" r="964">
      <c r="A964" s="168" t="s">
        <v>872</v>
      </c>
      <c r="B964" s="169" t="s">
        <v>144</v>
      </c>
      <c r="C964" s="169" t="s">
        <v>1220</v>
      </c>
      <c r="D964" s="169" t="s">
        <v>1569</v>
      </c>
      <c r="E964" s="169" t="s">
        <v>873</v>
      </c>
      <c r="F964" s="170" t="n">
        <v>7633100</v>
      </c>
      <c r="G964" s="170" t="n">
        <v>7633100</v>
      </c>
      <c r="H964" s="164" t="str">
        <f aca="false" ca="false" dt2D="false" dtr="false" t="normal">CONCATENATE(C964, , D964, E964)</f>
        <v>07070110076490200</v>
      </c>
    </row>
    <row ht="38.25" outlineLevel="0" r="965">
      <c r="A965" s="168" t="s">
        <v>874</v>
      </c>
      <c r="B965" s="169" t="s">
        <v>144</v>
      </c>
      <c r="C965" s="169" t="s">
        <v>1220</v>
      </c>
      <c r="D965" s="169" t="s">
        <v>1569</v>
      </c>
      <c r="E965" s="169" t="s">
        <v>875</v>
      </c>
      <c r="F965" s="170" t="n">
        <v>7633100</v>
      </c>
      <c r="G965" s="170" t="n">
        <v>7633100</v>
      </c>
      <c r="H965" s="164" t="str">
        <f aca="false" ca="false" dt2D="false" dtr="false" t="normal">CONCATENATE(C965, , D965, E965)</f>
        <v>07070110076490240</v>
      </c>
    </row>
    <row outlineLevel="0" r="966">
      <c r="A966" s="168" t="s">
        <v>876</v>
      </c>
      <c r="B966" s="169" t="s">
        <v>144</v>
      </c>
      <c r="C966" s="169" t="s">
        <v>1220</v>
      </c>
      <c r="D966" s="169" t="s">
        <v>1569</v>
      </c>
      <c r="E966" s="169" t="s">
        <v>877</v>
      </c>
      <c r="F966" s="170" t="n">
        <v>7633100</v>
      </c>
      <c r="G966" s="170" t="n">
        <v>7633100</v>
      </c>
      <c r="H966" s="164" t="str">
        <f aca="false" ca="false" dt2D="false" dtr="false" t="normal">CONCATENATE(C966, , D966, E966)</f>
        <v>07070110076490244</v>
      </c>
    </row>
    <row ht="38.25" outlineLevel="0" r="967">
      <c r="A967" s="168" t="s">
        <v>1120</v>
      </c>
      <c r="B967" s="169" t="s">
        <v>144</v>
      </c>
      <c r="C967" s="169" t="s">
        <v>1220</v>
      </c>
      <c r="D967" s="169" t="s">
        <v>1569</v>
      </c>
      <c r="E967" s="169" t="s">
        <v>1121</v>
      </c>
      <c r="F967" s="170" t="n">
        <v>4217200</v>
      </c>
      <c r="G967" s="170" t="n">
        <v>4217200</v>
      </c>
      <c r="H967" s="164" t="str">
        <f aca="false" ca="false" dt2D="false" dtr="false" t="normal">CONCATENATE(C967, , D967, E967)</f>
        <v>07070110076490600</v>
      </c>
    </row>
    <row outlineLevel="0" r="968">
      <c r="A968" s="168" t="s">
        <v>1247</v>
      </c>
      <c r="B968" s="169" t="s">
        <v>144</v>
      </c>
      <c r="C968" s="169" t="s">
        <v>1220</v>
      </c>
      <c r="D968" s="169" t="s">
        <v>1569</v>
      </c>
      <c r="E968" s="169" t="s">
        <v>1248</v>
      </c>
      <c r="F968" s="170" t="n">
        <v>4217200</v>
      </c>
      <c r="G968" s="170" t="n">
        <v>4217200</v>
      </c>
      <c r="H968" s="164" t="str">
        <f aca="false" ca="false" dt2D="false" dtr="false" t="normal">CONCATENATE(C968, , D968, E968)</f>
        <v>07070110076490610</v>
      </c>
    </row>
    <row ht="76.5" outlineLevel="0" r="969">
      <c r="A969" s="168" t="s">
        <v>1249</v>
      </c>
      <c r="B969" s="169" t="s">
        <v>144</v>
      </c>
      <c r="C969" s="169" t="s">
        <v>1220</v>
      </c>
      <c r="D969" s="169" t="s">
        <v>1569</v>
      </c>
      <c r="E969" s="169" t="s">
        <v>1250</v>
      </c>
      <c r="F969" s="170" t="n">
        <v>4217200</v>
      </c>
      <c r="G969" s="170" t="n">
        <v>4217200</v>
      </c>
      <c r="H969" s="164" t="str">
        <f aca="false" ca="false" dt2D="false" dtr="false" t="normal">CONCATENATE(C969, , D969, E969)</f>
        <v>07070110076490611</v>
      </c>
    </row>
    <row ht="89.25" outlineLevel="0" r="970">
      <c r="A970" s="168" t="s">
        <v>1570</v>
      </c>
      <c r="B970" s="169" t="s">
        <v>144</v>
      </c>
      <c r="C970" s="169" t="s">
        <v>1220</v>
      </c>
      <c r="D970" s="169" t="s">
        <v>1571</v>
      </c>
      <c r="E970" s="169" t="s">
        <v>851</v>
      </c>
      <c r="F970" s="170" t="n">
        <v>2511500</v>
      </c>
      <c r="G970" s="170" t="n">
        <v>2511500</v>
      </c>
      <c r="H970" s="164" t="str">
        <f aca="false" ca="false" dt2D="false" dtr="false" t="normal">CONCATENATE(C970, , D970, E970)</f>
        <v>07070110080030</v>
      </c>
    </row>
    <row ht="38.25" outlineLevel="0" r="971">
      <c r="A971" s="168" t="s">
        <v>872</v>
      </c>
      <c r="B971" s="169" t="s">
        <v>144</v>
      </c>
      <c r="C971" s="169" t="s">
        <v>1220</v>
      </c>
      <c r="D971" s="169" t="s">
        <v>1571</v>
      </c>
      <c r="E971" s="169" t="s">
        <v>873</v>
      </c>
      <c r="F971" s="170" t="n">
        <v>1246500</v>
      </c>
      <c r="G971" s="170" t="n">
        <v>1246500</v>
      </c>
      <c r="H971" s="164" t="str">
        <f aca="false" ca="false" dt2D="false" dtr="false" t="normal">CONCATENATE(C971, , D971, E971)</f>
        <v>07070110080030200</v>
      </c>
    </row>
    <row ht="38.25" outlineLevel="0" r="972">
      <c r="A972" s="168" t="s">
        <v>874</v>
      </c>
      <c r="B972" s="169" t="s">
        <v>144</v>
      </c>
      <c r="C972" s="169" t="s">
        <v>1220</v>
      </c>
      <c r="D972" s="169" t="s">
        <v>1571</v>
      </c>
      <c r="E972" s="169" t="s">
        <v>875</v>
      </c>
      <c r="F972" s="170" t="n">
        <v>1246500</v>
      </c>
      <c r="G972" s="170" t="n">
        <v>1246500</v>
      </c>
      <c r="H972" s="164" t="str">
        <f aca="false" ca="false" dt2D="false" dtr="false" t="normal">CONCATENATE(C972, , D972, E972)</f>
        <v>07070110080030240</v>
      </c>
    </row>
    <row outlineLevel="0" r="973">
      <c r="A973" s="168" t="s">
        <v>876</v>
      </c>
      <c r="B973" s="169" t="s">
        <v>144</v>
      </c>
      <c r="C973" s="169" t="s">
        <v>1220</v>
      </c>
      <c r="D973" s="169" t="s">
        <v>1571</v>
      </c>
      <c r="E973" s="169" t="s">
        <v>877</v>
      </c>
      <c r="F973" s="170" t="n">
        <v>1246500</v>
      </c>
      <c r="G973" s="170" t="n">
        <v>1246500</v>
      </c>
      <c r="H973" s="164" t="str">
        <f aca="false" ca="false" dt2D="false" dtr="false" t="normal">CONCATENATE(C973, , D973, E973)</f>
        <v>07070110080030244</v>
      </c>
    </row>
    <row ht="38.25" outlineLevel="0" r="974">
      <c r="A974" s="168" t="s">
        <v>1120</v>
      </c>
      <c r="B974" s="169" t="s">
        <v>144</v>
      </c>
      <c r="C974" s="169" t="s">
        <v>1220</v>
      </c>
      <c r="D974" s="169" t="s">
        <v>1571</v>
      </c>
      <c r="E974" s="169" t="s">
        <v>1121</v>
      </c>
      <c r="F974" s="170" t="n">
        <v>1265000</v>
      </c>
      <c r="G974" s="170" t="n">
        <v>1265000</v>
      </c>
      <c r="H974" s="164" t="str">
        <f aca="false" ca="false" dt2D="false" dtr="false" t="normal">CONCATENATE(C974, , D974, E974)</f>
        <v>07070110080030600</v>
      </c>
    </row>
    <row outlineLevel="0" r="975">
      <c r="A975" s="168" t="s">
        <v>1247</v>
      </c>
      <c r="B975" s="169" t="s">
        <v>144</v>
      </c>
      <c r="C975" s="169" t="s">
        <v>1220</v>
      </c>
      <c r="D975" s="169" t="s">
        <v>1571</v>
      </c>
      <c r="E975" s="169" t="s">
        <v>1248</v>
      </c>
      <c r="F975" s="170" t="n">
        <v>1265000</v>
      </c>
      <c r="G975" s="170" t="n">
        <v>1265000</v>
      </c>
      <c r="H975" s="164" t="str">
        <f aca="false" ca="false" dt2D="false" dtr="false" t="normal">CONCATENATE(C975, , D975, E975)</f>
        <v>07070110080030610</v>
      </c>
    </row>
    <row ht="76.5" outlineLevel="0" r="976">
      <c r="A976" s="168" t="s">
        <v>1249</v>
      </c>
      <c r="B976" s="169" t="s">
        <v>144</v>
      </c>
      <c r="C976" s="169" t="s">
        <v>1220</v>
      </c>
      <c r="D976" s="169" t="s">
        <v>1571</v>
      </c>
      <c r="E976" s="169" t="s">
        <v>1250</v>
      </c>
      <c r="F976" s="170" t="n">
        <v>1265000</v>
      </c>
      <c r="G976" s="170" t="n">
        <v>1265000</v>
      </c>
      <c r="H976" s="164" t="str">
        <f aca="false" ca="false" dt2D="false" dtr="false" t="normal">CONCATENATE(C976, , D976, E976)</f>
        <v>07070110080030611</v>
      </c>
    </row>
    <row ht="229.5" outlineLevel="0" r="977">
      <c r="A977" s="168" t="s">
        <v>1572</v>
      </c>
      <c r="B977" s="169" t="s">
        <v>144</v>
      </c>
      <c r="C977" s="169" t="s">
        <v>1220</v>
      </c>
      <c r="D977" s="169" t="s">
        <v>1573</v>
      </c>
      <c r="E977" s="169" t="s">
        <v>851</v>
      </c>
      <c r="F977" s="170" t="n">
        <v>358360</v>
      </c>
      <c r="G977" s="170" t="n">
        <v>358360</v>
      </c>
      <c r="H977" s="164" t="str">
        <f aca="false" ca="false" dt2D="false" dtr="false" t="normal">CONCATENATE(C977, , D977, E977)</f>
        <v>070701100S3970</v>
      </c>
    </row>
    <row ht="38.25" outlineLevel="0" r="978">
      <c r="A978" s="168" t="s">
        <v>1120</v>
      </c>
      <c r="B978" s="169" t="s">
        <v>144</v>
      </c>
      <c r="C978" s="169" t="s">
        <v>1220</v>
      </c>
      <c r="D978" s="169" t="s">
        <v>1573</v>
      </c>
      <c r="E978" s="169" t="s">
        <v>1121</v>
      </c>
      <c r="F978" s="170" t="n">
        <v>358360</v>
      </c>
      <c r="G978" s="170" t="n">
        <v>358360</v>
      </c>
      <c r="H978" s="164" t="str">
        <f aca="false" ca="false" dt2D="false" dtr="false" t="normal">CONCATENATE(C978, , D978, E978)</f>
        <v>070701100S3970600</v>
      </c>
    </row>
    <row outlineLevel="0" r="979">
      <c r="A979" s="168" t="s">
        <v>1247</v>
      </c>
      <c r="B979" s="169" t="s">
        <v>144</v>
      </c>
      <c r="C979" s="169" t="s">
        <v>1220</v>
      </c>
      <c r="D979" s="169" t="s">
        <v>1573</v>
      </c>
      <c r="E979" s="169" t="s">
        <v>1248</v>
      </c>
      <c r="F979" s="170" t="n">
        <v>358360</v>
      </c>
      <c r="G979" s="170" t="n">
        <v>358360</v>
      </c>
      <c r="H979" s="164" t="str">
        <f aca="false" ca="false" dt2D="false" dtr="false" t="normal">CONCATENATE(C979, , D979, E979)</f>
        <v>070701100S3970610</v>
      </c>
    </row>
    <row ht="76.5" outlineLevel="0" r="980">
      <c r="A980" s="168" t="s">
        <v>1249</v>
      </c>
      <c r="B980" s="169" t="s">
        <v>144</v>
      </c>
      <c r="C980" s="169" t="s">
        <v>1220</v>
      </c>
      <c r="D980" s="169" t="s">
        <v>1573</v>
      </c>
      <c r="E980" s="169" t="s">
        <v>1250</v>
      </c>
      <c r="F980" s="170" t="n">
        <v>358360</v>
      </c>
      <c r="G980" s="170" t="n">
        <v>358360</v>
      </c>
      <c r="H980" s="164" t="str">
        <f aca="false" ca="false" dt2D="false" dtr="false" t="normal">CONCATENATE(C980, , D980, E980)</f>
        <v>070701100S3970611</v>
      </c>
    </row>
    <row ht="38.25" outlineLevel="0" r="981">
      <c r="A981" s="168" t="s">
        <v>1574</v>
      </c>
      <c r="B981" s="169" t="s">
        <v>144</v>
      </c>
      <c r="C981" s="169" t="s">
        <v>1220</v>
      </c>
      <c r="D981" s="169" t="s">
        <v>1575</v>
      </c>
      <c r="E981" s="169" t="s">
        <v>851</v>
      </c>
      <c r="F981" s="170" t="n">
        <v>273090</v>
      </c>
      <c r="G981" s="170" t="n">
        <v>273090</v>
      </c>
      <c r="H981" s="164" t="str">
        <f aca="false" ca="false" dt2D="false" dtr="false" t="normal">CONCATENATE(C981, , D981, E981)</f>
        <v>07070130000000</v>
      </c>
    </row>
    <row ht="89.25" outlineLevel="0" r="982">
      <c r="A982" s="168" t="s">
        <v>1576</v>
      </c>
      <c r="B982" s="169" t="s">
        <v>144</v>
      </c>
      <c r="C982" s="169" t="s">
        <v>1220</v>
      </c>
      <c r="D982" s="169" t="s">
        <v>1577</v>
      </c>
      <c r="E982" s="169" t="s">
        <v>851</v>
      </c>
      <c r="F982" s="170" t="n">
        <v>73090</v>
      </c>
      <c r="G982" s="170" t="n">
        <v>73090</v>
      </c>
      <c r="H982" s="164" t="str">
        <f aca="false" ca="false" dt2D="false" dtr="false" t="normal">CONCATENATE(C982, , D982, E982)</f>
        <v>07070130080030</v>
      </c>
    </row>
    <row ht="76.5" outlineLevel="0" r="983">
      <c r="A983" s="168" t="s">
        <v>862</v>
      </c>
      <c r="B983" s="169" t="s">
        <v>144</v>
      </c>
      <c r="C983" s="169" t="s">
        <v>1220</v>
      </c>
      <c r="D983" s="169" t="s">
        <v>1577</v>
      </c>
      <c r="E983" s="169" t="s">
        <v>505</v>
      </c>
      <c r="F983" s="170" t="n">
        <v>69590</v>
      </c>
      <c r="G983" s="170" t="n">
        <v>69590</v>
      </c>
      <c r="H983" s="164" t="str">
        <f aca="false" ca="false" dt2D="false" dtr="false" t="normal">CONCATENATE(C983, , D983, E983)</f>
        <v>07070130080030100</v>
      </c>
    </row>
    <row ht="25.5" outlineLevel="0" r="984">
      <c r="A984" s="168" t="s">
        <v>981</v>
      </c>
      <c r="B984" s="169" t="s">
        <v>144</v>
      </c>
      <c r="C984" s="169" t="s">
        <v>1220</v>
      </c>
      <c r="D984" s="169" t="s">
        <v>1577</v>
      </c>
      <c r="E984" s="169" t="s">
        <v>483</v>
      </c>
      <c r="F984" s="170" t="n">
        <v>69590</v>
      </c>
      <c r="G984" s="170" t="n">
        <v>69590</v>
      </c>
      <c r="H984" s="164" t="str">
        <f aca="false" ca="false" dt2D="false" dtr="false" t="normal">CONCATENATE(C984, , D984, E984)</f>
        <v>07070130080030110</v>
      </c>
    </row>
    <row outlineLevel="0" r="985">
      <c r="A985" s="168" t="s">
        <v>982</v>
      </c>
      <c r="B985" s="169" t="s">
        <v>144</v>
      </c>
      <c r="C985" s="169" t="s">
        <v>1220</v>
      </c>
      <c r="D985" s="169" t="s">
        <v>1577</v>
      </c>
      <c r="E985" s="169" t="s">
        <v>983</v>
      </c>
      <c r="F985" s="170" t="n">
        <v>53449</v>
      </c>
      <c r="G985" s="170" t="n">
        <v>53449</v>
      </c>
      <c r="H985" s="164" t="str">
        <f aca="false" ca="false" dt2D="false" dtr="false" t="normal">CONCATENATE(C985, , D985, E985)</f>
        <v>07070130080030111</v>
      </c>
    </row>
    <row ht="51" outlineLevel="0" r="986">
      <c r="A986" s="168" t="s">
        <v>984</v>
      </c>
      <c r="B986" s="169" t="s">
        <v>144</v>
      </c>
      <c r="C986" s="169" t="s">
        <v>1220</v>
      </c>
      <c r="D986" s="169" t="s">
        <v>1577</v>
      </c>
      <c r="E986" s="169" t="s">
        <v>985</v>
      </c>
      <c r="F986" s="170" t="n">
        <v>16141</v>
      </c>
      <c r="G986" s="170" t="n">
        <v>16141</v>
      </c>
      <c r="H986" s="164" t="str">
        <f aca="false" ca="false" dt2D="false" dtr="false" t="normal">CONCATENATE(C986, , D986, E986)</f>
        <v>07070130080030119</v>
      </c>
    </row>
    <row ht="38.25" outlineLevel="0" r="987">
      <c r="A987" s="168" t="s">
        <v>872</v>
      </c>
      <c r="B987" s="169" t="s">
        <v>144</v>
      </c>
      <c r="C987" s="169" t="s">
        <v>1220</v>
      </c>
      <c r="D987" s="169" t="s">
        <v>1577</v>
      </c>
      <c r="E987" s="169" t="s">
        <v>873</v>
      </c>
      <c r="F987" s="170" t="n">
        <v>3500</v>
      </c>
      <c r="G987" s="170" t="n">
        <v>3500</v>
      </c>
      <c r="H987" s="164" t="str">
        <f aca="false" ca="false" dt2D="false" dtr="false" t="normal">CONCATENATE(C987, , D987, E987)</f>
        <v>07070130080030200</v>
      </c>
    </row>
    <row ht="38.25" outlineLevel="0" r="988">
      <c r="A988" s="168" t="s">
        <v>874</v>
      </c>
      <c r="B988" s="169" t="s">
        <v>144</v>
      </c>
      <c r="C988" s="169" t="s">
        <v>1220</v>
      </c>
      <c r="D988" s="169" t="s">
        <v>1577</v>
      </c>
      <c r="E988" s="169" t="s">
        <v>875</v>
      </c>
      <c r="F988" s="170" t="n">
        <v>3500</v>
      </c>
      <c r="G988" s="170" t="n">
        <v>3500</v>
      </c>
      <c r="H988" s="164" t="str">
        <f aca="false" ca="false" dt2D="false" dtr="false" t="normal">CONCATENATE(C988, , D988, E988)</f>
        <v>07070130080030240</v>
      </c>
    </row>
    <row outlineLevel="0" r="989">
      <c r="A989" s="168" t="s">
        <v>876</v>
      </c>
      <c r="B989" s="169" t="s">
        <v>144</v>
      </c>
      <c r="C989" s="169" t="s">
        <v>1220</v>
      </c>
      <c r="D989" s="169" t="s">
        <v>1577</v>
      </c>
      <c r="E989" s="169" t="s">
        <v>877</v>
      </c>
      <c r="F989" s="170" t="n">
        <v>3500</v>
      </c>
      <c r="G989" s="170" t="n">
        <v>3500</v>
      </c>
      <c r="H989" s="164" t="str">
        <f aca="false" ca="false" dt2D="false" dtr="false" t="normal">CONCATENATE(C989, , D989, E989)</f>
        <v>07070130080030244</v>
      </c>
    </row>
    <row ht="114.75" outlineLevel="0" r="990">
      <c r="A990" s="168" t="s">
        <v>1578</v>
      </c>
      <c r="B990" s="169" t="s">
        <v>144</v>
      </c>
      <c r="C990" s="169" t="s">
        <v>1220</v>
      </c>
      <c r="D990" s="169" t="s">
        <v>1579</v>
      </c>
      <c r="E990" s="169" t="s">
        <v>851</v>
      </c>
      <c r="F990" s="170" t="n">
        <v>200000</v>
      </c>
      <c r="G990" s="170" t="n">
        <v>200000</v>
      </c>
      <c r="H990" s="164" t="str">
        <f aca="false" ca="false" dt2D="false" dtr="false" t="normal">CONCATENATE(C990, , D990, E990)</f>
        <v>0707013008П030</v>
      </c>
    </row>
    <row ht="38.25" outlineLevel="0" r="991">
      <c r="A991" s="168" t="s">
        <v>872</v>
      </c>
      <c r="B991" s="169" t="s">
        <v>144</v>
      </c>
      <c r="C991" s="169" t="s">
        <v>1220</v>
      </c>
      <c r="D991" s="169" t="s">
        <v>1579</v>
      </c>
      <c r="E991" s="169" t="s">
        <v>873</v>
      </c>
      <c r="F991" s="170" t="n">
        <v>200000</v>
      </c>
      <c r="G991" s="170" t="n">
        <v>200000</v>
      </c>
      <c r="H991" s="164" t="str">
        <f aca="false" ca="false" dt2D="false" dtr="false" t="normal">CONCATENATE(C991, , D991, E991)</f>
        <v>0707013008П030200</v>
      </c>
    </row>
    <row ht="38.25" outlineLevel="0" r="992">
      <c r="A992" s="168" t="s">
        <v>874</v>
      </c>
      <c r="B992" s="169" t="s">
        <v>144</v>
      </c>
      <c r="C992" s="169" t="s">
        <v>1220</v>
      </c>
      <c r="D992" s="169" t="s">
        <v>1579</v>
      </c>
      <c r="E992" s="169" t="s">
        <v>875</v>
      </c>
      <c r="F992" s="170" t="n">
        <v>200000</v>
      </c>
      <c r="G992" s="170" t="n">
        <v>200000</v>
      </c>
      <c r="H992" s="164" t="str">
        <f aca="false" ca="false" dt2D="false" dtr="false" t="normal">CONCATENATE(C992, , D992, E992)</f>
        <v>0707013008П030240</v>
      </c>
    </row>
    <row outlineLevel="0" r="993">
      <c r="A993" s="168" t="s">
        <v>876</v>
      </c>
      <c r="B993" s="169" t="s">
        <v>144</v>
      </c>
      <c r="C993" s="169" t="s">
        <v>1220</v>
      </c>
      <c r="D993" s="169" t="s">
        <v>1579</v>
      </c>
      <c r="E993" s="169" t="s">
        <v>877</v>
      </c>
      <c r="F993" s="170" t="n">
        <v>200000</v>
      </c>
      <c r="G993" s="170" t="n">
        <v>200000</v>
      </c>
      <c r="H993" s="164" t="str">
        <f aca="false" ca="false" dt2D="false" dtr="false" t="normal">CONCATENATE(C993, , D993, E993)</f>
        <v>0707013008П030244</v>
      </c>
    </row>
    <row outlineLevel="0" r="994">
      <c r="A994" s="168" t="s">
        <v>1580</v>
      </c>
      <c r="B994" s="169" t="s">
        <v>144</v>
      </c>
      <c r="C994" s="169" t="s">
        <v>1581</v>
      </c>
      <c r="D994" s="169" t="s">
        <v>851</v>
      </c>
      <c r="E994" s="169" t="s">
        <v>851</v>
      </c>
      <c r="F994" s="170" t="n">
        <v>84027190</v>
      </c>
      <c r="G994" s="170" t="n">
        <v>84027190</v>
      </c>
      <c r="H994" s="164" t="str">
        <f aca="false" ca="false" dt2D="false" dtr="false" t="normal">CONCATENATE(C994, , D994, E994)</f>
        <v>0709</v>
      </c>
    </row>
    <row ht="25.5" outlineLevel="0" r="995">
      <c r="A995" s="168" t="s">
        <v>1137</v>
      </c>
      <c r="B995" s="169" t="s">
        <v>144</v>
      </c>
      <c r="C995" s="169" t="s">
        <v>1581</v>
      </c>
      <c r="D995" s="169" t="s">
        <v>1138</v>
      </c>
      <c r="E995" s="169" t="s">
        <v>851</v>
      </c>
      <c r="F995" s="170" t="n">
        <v>84027190</v>
      </c>
      <c r="G995" s="170" t="n">
        <v>84027190</v>
      </c>
      <c r="H995" s="164" t="str">
        <f aca="false" ca="false" dt2D="false" dtr="false" t="normal">CONCATENATE(C995, , D995, E995)</f>
        <v>07090100000000</v>
      </c>
    </row>
    <row ht="38.25" outlineLevel="0" r="996">
      <c r="A996" s="168" t="s">
        <v>1215</v>
      </c>
      <c r="B996" s="169" t="s">
        <v>144</v>
      </c>
      <c r="C996" s="169" t="s">
        <v>1581</v>
      </c>
      <c r="D996" s="169" t="s">
        <v>1216</v>
      </c>
      <c r="E996" s="169" t="s">
        <v>851</v>
      </c>
      <c r="F996" s="170" t="n">
        <v>220000</v>
      </c>
      <c r="G996" s="170" t="n">
        <v>220000</v>
      </c>
      <c r="H996" s="164" t="str">
        <f aca="false" ca="false" dt2D="false" dtr="false" t="normal">CONCATENATE(C996, , D996, E996)</f>
        <v>07090110000000</v>
      </c>
    </row>
    <row ht="89.25" outlineLevel="0" r="997">
      <c r="A997" s="168" t="s">
        <v>1501</v>
      </c>
      <c r="B997" s="169" t="s">
        <v>144</v>
      </c>
      <c r="C997" s="169" t="s">
        <v>1581</v>
      </c>
      <c r="D997" s="169" t="s">
        <v>1502</v>
      </c>
      <c r="E997" s="169" t="s">
        <v>851</v>
      </c>
      <c r="F997" s="170" t="n">
        <v>220000</v>
      </c>
      <c r="G997" s="170" t="n">
        <v>220000</v>
      </c>
      <c r="H997" s="164" t="str">
        <f aca="false" ca="false" dt2D="false" dtr="false" t="normal">CONCATENATE(C997, , D997, E997)</f>
        <v>07090110080020</v>
      </c>
    </row>
    <row ht="38.25" outlineLevel="0" r="998">
      <c r="A998" s="168" t="s">
        <v>872</v>
      </c>
      <c r="B998" s="169" t="s">
        <v>144</v>
      </c>
      <c r="C998" s="169" t="s">
        <v>1581</v>
      </c>
      <c r="D998" s="169" t="s">
        <v>1502</v>
      </c>
      <c r="E998" s="169" t="s">
        <v>873</v>
      </c>
      <c r="F998" s="170" t="n">
        <v>220000</v>
      </c>
      <c r="G998" s="170" t="n">
        <v>220000</v>
      </c>
      <c r="H998" s="164" t="str">
        <f aca="false" ca="false" dt2D="false" dtr="false" t="normal">CONCATENATE(C998, , D998, E998)</f>
        <v>07090110080020200</v>
      </c>
    </row>
    <row ht="38.25" outlineLevel="0" r="999">
      <c r="A999" s="168" t="s">
        <v>874</v>
      </c>
      <c r="B999" s="169" t="s">
        <v>144</v>
      </c>
      <c r="C999" s="169" t="s">
        <v>1581</v>
      </c>
      <c r="D999" s="169" t="s">
        <v>1502</v>
      </c>
      <c r="E999" s="169" t="s">
        <v>875</v>
      </c>
      <c r="F999" s="170" t="n">
        <v>220000</v>
      </c>
      <c r="G999" s="170" t="n">
        <v>220000</v>
      </c>
      <c r="H999" s="164" t="str">
        <f aca="false" ca="false" dt2D="false" dtr="false" t="normal">CONCATENATE(C999, , D999, E999)</f>
        <v>07090110080020240</v>
      </c>
    </row>
    <row outlineLevel="0" r="1000">
      <c r="A1000" s="168" t="s">
        <v>876</v>
      </c>
      <c r="B1000" s="169" t="s">
        <v>144</v>
      </c>
      <c r="C1000" s="169" t="s">
        <v>1581</v>
      </c>
      <c r="D1000" s="169" t="s">
        <v>1502</v>
      </c>
      <c r="E1000" s="169" t="s">
        <v>877</v>
      </c>
      <c r="F1000" s="170" t="n">
        <v>220000</v>
      </c>
      <c r="G1000" s="170" t="n">
        <v>220000</v>
      </c>
      <c r="H1000" s="164" t="str">
        <f aca="false" ca="false" dt2D="false" dtr="false" t="normal">CONCATENATE(C1000, , D1000, E1000)</f>
        <v>07090110080020244</v>
      </c>
    </row>
    <row ht="51" outlineLevel="0" r="1001">
      <c r="A1001" s="168" t="s">
        <v>1139</v>
      </c>
      <c r="B1001" s="169" t="s">
        <v>144</v>
      </c>
      <c r="C1001" s="169" t="s">
        <v>1581</v>
      </c>
      <c r="D1001" s="169" t="s">
        <v>1140</v>
      </c>
      <c r="E1001" s="169" t="s">
        <v>851</v>
      </c>
      <c r="F1001" s="170" t="n">
        <v>6099700</v>
      </c>
      <c r="G1001" s="170" t="n">
        <v>6099700</v>
      </c>
      <c r="H1001" s="164" t="str">
        <f aca="false" ca="false" dt2D="false" dtr="false" t="normal">CONCATENATE(C1001, , D1001, E1001)</f>
        <v>07090120000000</v>
      </c>
    </row>
    <row ht="127.5" outlineLevel="0" r="1002">
      <c r="A1002" s="168" t="s">
        <v>1582</v>
      </c>
      <c r="B1002" s="169" t="s">
        <v>144</v>
      </c>
      <c r="C1002" s="169" t="s">
        <v>1581</v>
      </c>
      <c r="D1002" s="169" t="s">
        <v>1583</v>
      </c>
      <c r="E1002" s="169" t="s">
        <v>851</v>
      </c>
      <c r="F1002" s="170" t="n">
        <v>6099700</v>
      </c>
      <c r="G1002" s="170" t="n">
        <v>6099700</v>
      </c>
      <c r="H1002" s="164" t="str">
        <f aca="false" ca="false" dt2D="false" dtr="false" t="normal">CONCATENATE(C1002, , D1002, E1002)</f>
        <v>07090120075520</v>
      </c>
    </row>
    <row ht="76.5" outlineLevel="0" r="1003">
      <c r="A1003" s="168" t="s">
        <v>862</v>
      </c>
      <c r="B1003" s="169" t="s">
        <v>144</v>
      </c>
      <c r="C1003" s="169" t="s">
        <v>1581</v>
      </c>
      <c r="D1003" s="169" t="s">
        <v>1583</v>
      </c>
      <c r="E1003" s="169" t="s">
        <v>505</v>
      </c>
      <c r="F1003" s="170" t="n">
        <v>4992580</v>
      </c>
      <c r="G1003" s="170" t="n">
        <v>4992580</v>
      </c>
      <c r="H1003" s="164" t="str">
        <f aca="false" ca="false" dt2D="false" dtr="false" t="normal">CONCATENATE(C1003, , D1003, E1003)</f>
        <v>07090120075520100</v>
      </c>
    </row>
    <row ht="38.25" outlineLevel="0" r="1004">
      <c r="A1004" s="168" t="s">
        <v>863</v>
      </c>
      <c r="B1004" s="169" t="s">
        <v>144</v>
      </c>
      <c r="C1004" s="169" t="s">
        <v>1581</v>
      </c>
      <c r="D1004" s="169" t="s">
        <v>1583</v>
      </c>
      <c r="E1004" s="169" t="s">
        <v>559</v>
      </c>
      <c r="F1004" s="170" t="n">
        <v>4992580</v>
      </c>
      <c r="G1004" s="170" t="n">
        <v>4992580</v>
      </c>
      <c r="H1004" s="164" t="str">
        <f aca="false" ca="false" dt2D="false" dtr="false" t="normal">CONCATENATE(C1004, , D1004, E1004)</f>
        <v>07090120075520120</v>
      </c>
    </row>
    <row ht="25.5" outlineLevel="0" r="1005">
      <c r="A1005" s="168" t="s">
        <v>864</v>
      </c>
      <c r="B1005" s="169" t="s">
        <v>144</v>
      </c>
      <c r="C1005" s="169" t="s">
        <v>1581</v>
      </c>
      <c r="D1005" s="169" t="s">
        <v>1583</v>
      </c>
      <c r="E1005" s="169" t="s">
        <v>865</v>
      </c>
      <c r="F1005" s="170" t="n">
        <v>3609480</v>
      </c>
      <c r="G1005" s="170" t="n">
        <v>3609480</v>
      </c>
      <c r="H1005" s="164" t="str">
        <f aca="false" ca="false" dt2D="false" dtr="false" t="normal">CONCATENATE(C1005, , D1005, E1005)</f>
        <v>07090120075520121</v>
      </c>
    </row>
    <row ht="51" outlineLevel="0" r="1006">
      <c r="A1006" s="168" t="s">
        <v>870</v>
      </c>
      <c r="B1006" s="169" t="s">
        <v>144</v>
      </c>
      <c r="C1006" s="169" t="s">
        <v>1581</v>
      </c>
      <c r="D1006" s="169" t="s">
        <v>1583</v>
      </c>
      <c r="E1006" s="169" t="s">
        <v>871</v>
      </c>
      <c r="F1006" s="170" t="n">
        <v>305520</v>
      </c>
      <c r="G1006" s="170" t="n">
        <v>305520</v>
      </c>
      <c r="H1006" s="164" t="str">
        <f aca="false" ca="false" dt2D="false" dtr="false" t="normal">CONCATENATE(C1006, , D1006, E1006)</f>
        <v>07090120075520122</v>
      </c>
    </row>
    <row ht="63.75" outlineLevel="0" r="1007">
      <c r="A1007" s="168" t="s">
        <v>866</v>
      </c>
      <c r="B1007" s="169" t="s">
        <v>144</v>
      </c>
      <c r="C1007" s="169" t="s">
        <v>1581</v>
      </c>
      <c r="D1007" s="169" t="s">
        <v>1583</v>
      </c>
      <c r="E1007" s="169" t="s">
        <v>867</v>
      </c>
      <c r="F1007" s="170" t="n">
        <v>1077580</v>
      </c>
      <c r="G1007" s="170" t="n">
        <v>1077580</v>
      </c>
      <c r="H1007" s="164" t="str">
        <f aca="false" ca="false" dt2D="false" dtr="false" t="normal">CONCATENATE(C1007, , D1007, E1007)</f>
        <v>07090120075520129</v>
      </c>
    </row>
    <row ht="38.25" outlineLevel="0" r="1008">
      <c r="A1008" s="168" t="s">
        <v>872</v>
      </c>
      <c r="B1008" s="169" t="s">
        <v>144</v>
      </c>
      <c r="C1008" s="169" t="s">
        <v>1581</v>
      </c>
      <c r="D1008" s="169" t="s">
        <v>1583</v>
      </c>
      <c r="E1008" s="169" t="s">
        <v>873</v>
      </c>
      <c r="F1008" s="170" t="n">
        <v>1107120</v>
      </c>
      <c r="G1008" s="170" t="n">
        <v>1107120</v>
      </c>
      <c r="H1008" s="164" t="str">
        <f aca="false" ca="false" dt2D="false" dtr="false" t="normal">CONCATENATE(C1008, , D1008, E1008)</f>
        <v>07090120075520200</v>
      </c>
    </row>
    <row ht="38.25" outlineLevel="0" r="1009">
      <c r="A1009" s="168" t="s">
        <v>874</v>
      </c>
      <c r="B1009" s="169" t="s">
        <v>144</v>
      </c>
      <c r="C1009" s="169" t="s">
        <v>1581</v>
      </c>
      <c r="D1009" s="169" t="s">
        <v>1583</v>
      </c>
      <c r="E1009" s="169" t="s">
        <v>875</v>
      </c>
      <c r="F1009" s="170" t="n">
        <v>1107120</v>
      </c>
      <c r="G1009" s="170" t="n">
        <v>1107120</v>
      </c>
      <c r="H1009" s="164" t="str">
        <f aca="false" ca="false" dt2D="false" dtr="false" t="normal">CONCATENATE(C1009, , D1009, E1009)</f>
        <v>07090120075520240</v>
      </c>
    </row>
    <row outlineLevel="0" r="1010">
      <c r="A1010" s="168" t="s">
        <v>876</v>
      </c>
      <c r="B1010" s="169" t="s">
        <v>144</v>
      </c>
      <c r="C1010" s="169" t="s">
        <v>1581</v>
      </c>
      <c r="D1010" s="169" t="s">
        <v>1583</v>
      </c>
      <c r="E1010" s="169" t="s">
        <v>877</v>
      </c>
      <c r="F1010" s="170" t="n">
        <v>1107120</v>
      </c>
      <c r="G1010" s="170" t="n">
        <v>1107120</v>
      </c>
      <c r="H1010" s="164" t="str">
        <f aca="false" ca="false" dt2D="false" dtr="false" t="normal">CONCATENATE(C1010, , D1010, E1010)</f>
        <v>07090120075520244</v>
      </c>
    </row>
    <row ht="38.25" outlineLevel="0" r="1011">
      <c r="A1011" s="168" t="s">
        <v>1574</v>
      </c>
      <c r="B1011" s="169" t="s">
        <v>144</v>
      </c>
      <c r="C1011" s="169" t="s">
        <v>1581</v>
      </c>
      <c r="D1011" s="169" t="s">
        <v>1575</v>
      </c>
      <c r="E1011" s="169" t="s">
        <v>851</v>
      </c>
      <c r="F1011" s="170" t="n">
        <v>77707490</v>
      </c>
      <c r="G1011" s="170" t="n">
        <v>77707490</v>
      </c>
      <c r="H1011" s="164" t="str">
        <f aca="false" ca="false" dt2D="false" dtr="false" t="normal">CONCATENATE(C1011, , D1011, E1011)</f>
        <v>07090130000000</v>
      </c>
    </row>
    <row ht="102" outlineLevel="0" r="1012">
      <c r="A1012" s="168" t="s">
        <v>1586</v>
      </c>
      <c r="B1012" s="169" t="s">
        <v>144</v>
      </c>
      <c r="C1012" s="169" t="s">
        <v>1581</v>
      </c>
      <c r="D1012" s="169" t="s">
        <v>1587</v>
      </c>
      <c r="E1012" s="169" t="s">
        <v>851</v>
      </c>
      <c r="F1012" s="170" t="n">
        <v>49733700</v>
      </c>
      <c r="G1012" s="170" t="n">
        <v>49733700</v>
      </c>
      <c r="H1012" s="164" t="str">
        <f aca="false" ca="false" dt2D="false" dtr="false" t="normal">CONCATENATE(C1012, , D1012, E1012)</f>
        <v>07090130040000</v>
      </c>
    </row>
    <row ht="76.5" outlineLevel="0" r="1013">
      <c r="A1013" s="168" t="s">
        <v>862</v>
      </c>
      <c r="B1013" s="169" t="s">
        <v>144</v>
      </c>
      <c r="C1013" s="169" t="s">
        <v>1581</v>
      </c>
      <c r="D1013" s="169" t="s">
        <v>1587</v>
      </c>
      <c r="E1013" s="169" t="s">
        <v>505</v>
      </c>
      <c r="F1013" s="170" t="n">
        <v>46966700</v>
      </c>
      <c r="G1013" s="170" t="n">
        <v>46966700</v>
      </c>
      <c r="H1013" s="164" t="str">
        <f aca="false" ca="false" dt2D="false" dtr="false" t="normal">CONCATENATE(C1013, , D1013, E1013)</f>
        <v>07090130040000100</v>
      </c>
    </row>
    <row ht="25.5" outlineLevel="0" r="1014">
      <c r="A1014" s="168" t="s">
        <v>981</v>
      </c>
      <c r="B1014" s="169" t="s">
        <v>144</v>
      </c>
      <c r="C1014" s="169" t="s">
        <v>1581</v>
      </c>
      <c r="D1014" s="169" t="s">
        <v>1587</v>
      </c>
      <c r="E1014" s="169" t="s">
        <v>483</v>
      </c>
      <c r="F1014" s="170" t="n">
        <v>46966700</v>
      </c>
      <c r="G1014" s="170" t="n">
        <v>46966700</v>
      </c>
      <c r="H1014" s="164" t="str">
        <f aca="false" ca="false" dt2D="false" dtr="false" t="normal">CONCATENATE(C1014, , D1014, E1014)</f>
        <v>07090130040000110</v>
      </c>
    </row>
    <row outlineLevel="0" r="1015">
      <c r="A1015" s="168" t="s">
        <v>982</v>
      </c>
      <c r="B1015" s="169" t="s">
        <v>144</v>
      </c>
      <c r="C1015" s="169" t="s">
        <v>1581</v>
      </c>
      <c r="D1015" s="169" t="s">
        <v>1587</v>
      </c>
      <c r="E1015" s="169" t="s">
        <v>983</v>
      </c>
      <c r="F1015" s="170" t="n">
        <v>36000000</v>
      </c>
      <c r="G1015" s="170" t="n">
        <v>36000000</v>
      </c>
      <c r="H1015" s="164" t="str">
        <f aca="false" ca="false" dt2D="false" dtr="false" t="normal">CONCATENATE(C1015, , D1015, E1015)</f>
        <v>07090130040000111</v>
      </c>
    </row>
    <row ht="25.5" outlineLevel="0" r="1016">
      <c r="A1016" s="168" t="s">
        <v>1201</v>
      </c>
      <c r="B1016" s="169" t="s">
        <v>144</v>
      </c>
      <c r="C1016" s="169" t="s">
        <v>1581</v>
      </c>
      <c r="D1016" s="169" t="s">
        <v>1587</v>
      </c>
      <c r="E1016" s="169" t="s">
        <v>1202</v>
      </c>
      <c r="F1016" s="170" t="n">
        <v>140000</v>
      </c>
      <c r="G1016" s="170" t="n">
        <v>140000</v>
      </c>
      <c r="H1016" s="164" t="str">
        <f aca="false" ca="false" dt2D="false" dtr="false" t="normal">CONCATENATE(C1016, , D1016, E1016)</f>
        <v>07090130040000112</v>
      </c>
    </row>
    <row ht="51" outlineLevel="0" r="1017">
      <c r="A1017" s="168" t="s">
        <v>984</v>
      </c>
      <c r="B1017" s="169" t="s">
        <v>144</v>
      </c>
      <c r="C1017" s="169" t="s">
        <v>1581</v>
      </c>
      <c r="D1017" s="169" t="s">
        <v>1587</v>
      </c>
      <c r="E1017" s="169" t="s">
        <v>985</v>
      </c>
      <c r="F1017" s="170" t="n">
        <v>10826700</v>
      </c>
      <c r="G1017" s="170" t="n">
        <v>10826700</v>
      </c>
      <c r="H1017" s="164" t="str">
        <f aca="false" ca="false" dt2D="false" dtr="false" t="normal">CONCATENATE(C1017, , D1017, E1017)</f>
        <v>07090130040000119</v>
      </c>
    </row>
    <row ht="38.25" outlineLevel="0" r="1018">
      <c r="A1018" s="168" t="s">
        <v>872</v>
      </c>
      <c r="B1018" s="169" t="s">
        <v>144</v>
      </c>
      <c r="C1018" s="169" t="s">
        <v>1581</v>
      </c>
      <c r="D1018" s="169" t="s">
        <v>1587</v>
      </c>
      <c r="E1018" s="169" t="s">
        <v>873</v>
      </c>
      <c r="F1018" s="170" t="n">
        <v>2767000</v>
      </c>
      <c r="G1018" s="170" t="n">
        <v>2767000</v>
      </c>
      <c r="H1018" s="164" t="str">
        <f aca="false" ca="false" dt2D="false" dtr="false" t="normal">CONCATENATE(C1018, , D1018, E1018)</f>
        <v>07090130040000200</v>
      </c>
    </row>
    <row ht="38.25" outlineLevel="0" r="1019">
      <c r="A1019" s="168" t="s">
        <v>874</v>
      </c>
      <c r="B1019" s="169" t="s">
        <v>144</v>
      </c>
      <c r="C1019" s="169" t="s">
        <v>1581</v>
      </c>
      <c r="D1019" s="169" t="s">
        <v>1587</v>
      </c>
      <c r="E1019" s="169" t="s">
        <v>875</v>
      </c>
      <c r="F1019" s="170" t="n">
        <v>2767000</v>
      </c>
      <c r="G1019" s="170" t="n">
        <v>2767000</v>
      </c>
      <c r="H1019" s="164" t="str">
        <f aca="false" ca="false" dt2D="false" dtr="false" t="normal">CONCATENATE(C1019, , D1019, E1019)</f>
        <v>07090130040000240</v>
      </c>
    </row>
    <row outlineLevel="0" r="1020">
      <c r="A1020" s="168" t="s">
        <v>876</v>
      </c>
      <c r="B1020" s="169" t="s">
        <v>144</v>
      </c>
      <c r="C1020" s="169" t="s">
        <v>1581</v>
      </c>
      <c r="D1020" s="169" t="s">
        <v>1587</v>
      </c>
      <c r="E1020" s="169" t="s">
        <v>877</v>
      </c>
      <c r="F1020" s="170" t="n">
        <v>2767000</v>
      </c>
      <c r="G1020" s="170" t="n">
        <v>2767000</v>
      </c>
      <c r="H1020" s="164" t="str">
        <f aca="false" ca="false" dt2D="false" dtr="false" t="normal">CONCATENATE(C1020, , D1020, E1020)</f>
        <v>07090130040000244</v>
      </c>
    </row>
    <row ht="102" outlineLevel="0" r="1021">
      <c r="A1021" s="168" t="s">
        <v>1588</v>
      </c>
      <c r="B1021" s="169" t="s">
        <v>144</v>
      </c>
      <c r="C1021" s="169" t="s">
        <v>1581</v>
      </c>
      <c r="D1021" s="169" t="s">
        <v>1589</v>
      </c>
      <c r="E1021" s="169" t="s">
        <v>851</v>
      </c>
      <c r="F1021" s="170" t="n">
        <v>1148640</v>
      </c>
      <c r="G1021" s="170" t="n">
        <v>1148640</v>
      </c>
      <c r="H1021" s="164" t="str">
        <f aca="false" ca="false" dt2D="false" dtr="false" t="normal">CONCATENATE(C1021, , D1021, E1021)</f>
        <v>07090130040050</v>
      </c>
    </row>
    <row ht="76.5" outlineLevel="0" r="1022">
      <c r="A1022" s="168" t="s">
        <v>862</v>
      </c>
      <c r="B1022" s="169" t="s">
        <v>144</v>
      </c>
      <c r="C1022" s="169" t="s">
        <v>1581</v>
      </c>
      <c r="D1022" s="169" t="s">
        <v>1589</v>
      </c>
      <c r="E1022" s="169" t="s">
        <v>505</v>
      </c>
      <c r="F1022" s="170" t="n">
        <v>1148640</v>
      </c>
      <c r="G1022" s="170" t="n">
        <v>1148640</v>
      </c>
      <c r="H1022" s="164" t="str">
        <f aca="false" ca="false" dt2D="false" dtr="false" t="normal">CONCATENATE(C1022, , D1022, E1022)</f>
        <v>07090130040050100</v>
      </c>
    </row>
    <row ht="25.5" outlineLevel="0" r="1023">
      <c r="A1023" s="168" t="s">
        <v>981</v>
      </c>
      <c r="B1023" s="169" t="s">
        <v>144</v>
      </c>
      <c r="C1023" s="169" t="s">
        <v>1581</v>
      </c>
      <c r="D1023" s="169" t="s">
        <v>1589</v>
      </c>
      <c r="E1023" s="169" t="s">
        <v>483</v>
      </c>
      <c r="F1023" s="170" t="n">
        <v>1148640</v>
      </c>
      <c r="G1023" s="170" t="n">
        <v>1148640</v>
      </c>
      <c r="H1023" s="164" t="str">
        <f aca="false" ca="false" dt2D="false" dtr="false" t="normal">CONCATENATE(C1023, , D1023, E1023)</f>
        <v>07090130040050110</v>
      </c>
    </row>
    <row outlineLevel="0" r="1024">
      <c r="A1024" s="168" t="s">
        <v>982</v>
      </c>
      <c r="B1024" s="169" t="s">
        <v>144</v>
      </c>
      <c r="C1024" s="169" t="s">
        <v>1581</v>
      </c>
      <c r="D1024" s="169" t="s">
        <v>1589</v>
      </c>
      <c r="E1024" s="169" t="s">
        <v>983</v>
      </c>
      <c r="F1024" s="170" t="n">
        <v>882000</v>
      </c>
      <c r="G1024" s="170" t="n">
        <v>882000</v>
      </c>
      <c r="H1024" s="164" t="str">
        <f aca="false" ca="false" dt2D="false" dtr="false" t="normal">CONCATENATE(C1024, , D1024, E1024)</f>
        <v>07090130040050111</v>
      </c>
    </row>
    <row ht="51" outlineLevel="0" r="1025">
      <c r="A1025" s="168" t="s">
        <v>984</v>
      </c>
      <c r="B1025" s="169" t="s">
        <v>144</v>
      </c>
      <c r="C1025" s="169" t="s">
        <v>1581</v>
      </c>
      <c r="D1025" s="169" t="s">
        <v>1589</v>
      </c>
      <c r="E1025" s="169" t="s">
        <v>985</v>
      </c>
      <c r="F1025" s="170" t="n">
        <v>266640</v>
      </c>
      <c r="G1025" s="170" t="n">
        <v>266640</v>
      </c>
      <c r="H1025" s="164" t="str">
        <f aca="false" ca="false" dt2D="false" dtr="false" t="normal">CONCATENATE(C1025, , D1025, E1025)</f>
        <v>07090130040050119</v>
      </c>
    </row>
    <row ht="140.25" outlineLevel="0" r="1026">
      <c r="A1026" s="168" t="s">
        <v>1590</v>
      </c>
      <c r="B1026" s="169" t="s">
        <v>144</v>
      </c>
      <c r="C1026" s="169" t="s">
        <v>1581</v>
      </c>
      <c r="D1026" s="169" t="s">
        <v>1591</v>
      </c>
      <c r="E1026" s="169" t="s">
        <v>851</v>
      </c>
      <c r="F1026" s="170" t="n">
        <v>15754200</v>
      </c>
      <c r="G1026" s="170" t="n">
        <v>15754200</v>
      </c>
      <c r="H1026" s="164" t="str">
        <f aca="false" ca="false" dt2D="false" dtr="false" t="normal">CONCATENATE(C1026, , D1026, E1026)</f>
        <v>07090130041000</v>
      </c>
    </row>
    <row ht="76.5" outlineLevel="0" r="1027">
      <c r="A1027" s="168" t="s">
        <v>862</v>
      </c>
      <c r="B1027" s="169" t="s">
        <v>144</v>
      </c>
      <c r="C1027" s="169" t="s">
        <v>1581</v>
      </c>
      <c r="D1027" s="169" t="s">
        <v>1591</v>
      </c>
      <c r="E1027" s="169" t="s">
        <v>505</v>
      </c>
      <c r="F1027" s="170" t="n">
        <v>15754200</v>
      </c>
      <c r="G1027" s="170" t="n">
        <v>15754200</v>
      </c>
      <c r="H1027" s="164" t="str">
        <f aca="false" ca="false" dt2D="false" dtr="false" t="normal">CONCATENATE(C1027, , D1027, E1027)</f>
        <v>07090130041000100</v>
      </c>
    </row>
    <row ht="25.5" outlineLevel="0" r="1028">
      <c r="A1028" s="168" t="s">
        <v>981</v>
      </c>
      <c r="B1028" s="169" t="s">
        <v>144</v>
      </c>
      <c r="C1028" s="169" t="s">
        <v>1581</v>
      </c>
      <c r="D1028" s="169" t="s">
        <v>1591</v>
      </c>
      <c r="E1028" s="169" t="s">
        <v>483</v>
      </c>
      <c r="F1028" s="170" t="n">
        <v>15754200</v>
      </c>
      <c r="G1028" s="170" t="n">
        <v>15754200</v>
      </c>
      <c r="H1028" s="164" t="str">
        <f aca="false" ca="false" dt2D="false" dtr="false" t="normal">CONCATENATE(C1028, , D1028, E1028)</f>
        <v>07090130041000110</v>
      </c>
    </row>
    <row outlineLevel="0" r="1029">
      <c r="A1029" s="168" t="s">
        <v>982</v>
      </c>
      <c r="B1029" s="169" t="s">
        <v>144</v>
      </c>
      <c r="C1029" s="169" t="s">
        <v>1581</v>
      </c>
      <c r="D1029" s="169" t="s">
        <v>1591</v>
      </c>
      <c r="E1029" s="169" t="s">
        <v>983</v>
      </c>
      <c r="F1029" s="170" t="n">
        <v>12100000</v>
      </c>
      <c r="G1029" s="170" t="n">
        <v>12100000</v>
      </c>
      <c r="H1029" s="164" t="str">
        <f aca="false" ca="false" dt2D="false" dtr="false" t="normal">CONCATENATE(C1029, , D1029, E1029)</f>
        <v>07090130041000111</v>
      </c>
    </row>
    <row ht="51" outlineLevel="0" r="1030">
      <c r="A1030" s="168" t="s">
        <v>984</v>
      </c>
      <c r="B1030" s="169" t="s">
        <v>144</v>
      </c>
      <c r="C1030" s="169" t="s">
        <v>1581</v>
      </c>
      <c r="D1030" s="169" t="s">
        <v>1591</v>
      </c>
      <c r="E1030" s="169" t="s">
        <v>985</v>
      </c>
      <c r="F1030" s="170" t="n">
        <v>3654200</v>
      </c>
      <c r="G1030" s="170" t="n">
        <v>3654200</v>
      </c>
      <c r="H1030" s="164" t="str">
        <f aca="false" ca="false" dt2D="false" dtr="false" t="normal">CONCATENATE(C1030, , D1030, E1030)</f>
        <v>07090130041000119</v>
      </c>
    </row>
    <row ht="114.75" outlineLevel="0" r="1031">
      <c r="A1031" s="168" t="s">
        <v>1592</v>
      </c>
      <c r="B1031" s="169" t="s">
        <v>144</v>
      </c>
      <c r="C1031" s="169" t="s">
        <v>1581</v>
      </c>
      <c r="D1031" s="169" t="s">
        <v>1593</v>
      </c>
      <c r="E1031" s="169" t="s">
        <v>851</v>
      </c>
      <c r="F1031" s="170" t="n">
        <v>450000</v>
      </c>
      <c r="G1031" s="170" t="n">
        <v>450000</v>
      </c>
      <c r="H1031" s="164" t="str">
        <f aca="false" ca="false" dt2D="false" dtr="false" t="normal">CONCATENATE(C1031, , D1031, E1031)</f>
        <v>07090130047000</v>
      </c>
    </row>
    <row ht="76.5" outlineLevel="0" r="1032">
      <c r="A1032" s="168" t="s">
        <v>862</v>
      </c>
      <c r="B1032" s="169" t="s">
        <v>144</v>
      </c>
      <c r="C1032" s="169" t="s">
        <v>1581</v>
      </c>
      <c r="D1032" s="169" t="s">
        <v>1593</v>
      </c>
      <c r="E1032" s="169" t="s">
        <v>505</v>
      </c>
      <c r="F1032" s="170" t="n">
        <v>450000</v>
      </c>
      <c r="G1032" s="170" t="n">
        <v>450000</v>
      </c>
      <c r="H1032" s="164" t="str">
        <f aca="false" ca="false" dt2D="false" dtr="false" t="normal">CONCATENATE(C1032, , D1032, E1032)</f>
        <v>07090130047000100</v>
      </c>
    </row>
    <row ht="25.5" outlineLevel="0" r="1033">
      <c r="A1033" s="168" t="s">
        <v>981</v>
      </c>
      <c r="B1033" s="169" t="s">
        <v>144</v>
      </c>
      <c r="C1033" s="169" t="s">
        <v>1581</v>
      </c>
      <c r="D1033" s="169" t="s">
        <v>1593</v>
      </c>
      <c r="E1033" s="169" t="s">
        <v>483</v>
      </c>
      <c r="F1033" s="170" t="n">
        <v>450000</v>
      </c>
      <c r="G1033" s="170" t="n">
        <v>450000</v>
      </c>
      <c r="H1033" s="164" t="str">
        <f aca="false" ca="false" dt2D="false" dtr="false" t="normal">CONCATENATE(C1033, , D1033, E1033)</f>
        <v>07090130047000110</v>
      </c>
    </row>
    <row ht="25.5" outlineLevel="0" r="1034">
      <c r="A1034" s="168" t="s">
        <v>1201</v>
      </c>
      <c r="B1034" s="169" t="s">
        <v>144</v>
      </c>
      <c r="C1034" s="169" t="s">
        <v>1581</v>
      </c>
      <c r="D1034" s="169" t="s">
        <v>1593</v>
      </c>
      <c r="E1034" s="169" t="s">
        <v>1202</v>
      </c>
      <c r="F1034" s="170" t="n">
        <v>450000</v>
      </c>
      <c r="G1034" s="170" t="n">
        <v>450000</v>
      </c>
      <c r="H1034" s="164" t="str">
        <f aca="false" ca="false" dt2D="false" dtr="false" t="normal">CONCATENATE(C1034, , D1034, E1034)</f>
        <v>07090130047000112</v>
      </c>
    </row>
    <row ht="89.25" outlineLevel="0" r="1035">
      <c r="A1035" s="168" t="s">
        <v>1594</v>
      </c>
      <c r="B1035" s="169" t="s">
        <v>144</v>
      </c>
      <c r="C1035" s="169" t="s">
        <v>1581</v>
      </c>
      <c r="D1035" s="169" t="s">
        <v>1595</v>
      </c>
      <c r="E1035" s="169" t="s">
        <v>851</v>
      </c>
      <c r="F1035" s="170" t="n">
        <v>47400</v>
      </c>
      <c r="G1035" s="170" t="n">
        <v>47400</v>
      </c>
      <c r="H1035" s="164" t="str">
        <f aca="false" ca="false" dt2D="false" dtr="false" t="normal">CONCATENATE(C1035, , D1035, E1035)</f>
        <v>0709013004Г000</v>
      </c>
    </row>
    <row ht="38.25" outlineLevel="0" r="1036">
      <c r="A1036" s="168" t="s">
        <v>872</v>
      </c>
      <c r="B1036" s="169" t="s">
        <v>144</v>
      </c>
      <c r="C1036" s="169" t="s">
        <v>1581</v>
      </c>
      <c r="D1036" s="169" t="s">
        <v>1595</v>
      </c>
      <c r="E1036" s="169" t="s">
        <v>873</v>
      </c>
      <c r="F1036" s="170" t="n">
        <v>47400</v>
      </c>
      <c r="G1036" s="170" t="n">
        <v>47400</v>
      </c>
      <c r="H1036" s="164" t="str">
        <f aca="false" ca="false" dt2D="false" dtr="false" t="normal">CONCATENATE(C1036, , D1036, E1036)</f>
        <v>0709013004Г000200</v>
      </c>
    </row>
    <row ht="38.25" outlineLevel="0" r="1037">
      <c r="A1037" s="168" t="s">
        <v>874</v>
      </c>
      <c r="B1037" s="169" t="s">
        <v>144</v>
      </c>
      <c r="C1037" s="169" t="s">
        <v>1581</v>
      </c>
      <c r="D1037" s="169" t="s">
        <v>1595</v>
      </c>
      <c r="E1037" s="169" t="s">
        <v>875</v>
      </c>
      <c r="F1037" s="170" t="n">
        <v>47400</v>
      </c>
      <c r="G1037" s="170" t="n">
        <v>47400</v>
      </c>
      <c r="H1037" s="164" t="str">
        <f aca="false" ca="false" dt2D="false" dtr="false" t="normal">CONCATENATE(C1037, , D1037, E1037)</f>
        <v>0709013004Г000240</v>
      </c>
    </row>
    <row outlineLevel="0" r="1038">
      <c r="A1038" s="168" t="s">
        <v>876</v>
      </c>
      <c r="B1038" s="169" t="s">
        <v>144</v>
      </c>
      <c r="C1038" s="169" t="s">
        <v>1581</v>
      </c>
      <c r="D1038" s="169" t="s">
        <v>1595</v>
      </c>
      <c r="E1038" s="169" t="s">
        <v>877</v>
      </c>
      <c r="F1038" s="170" t="n">
        <v>47400</v>
      </c>
      <c r="G1038" s="170" t="n">
        <v>47400</v>
      </c>
      <c r="H1038" s="164" t="str">
        <f aca="false" ca="false" dt2D="false" dtr="false" t="normal">CONCATENATE(C1038, , D1038, E1038)</f>
        <v>0709013004Г000244</v>
      </c>
    </row>
    <row ht="102" outlineLevel="0" r="1039">
      <c r="A1039" s="168" t="s">
        <v>1742</v>
      </c>
      <c r="B1039" s="169" t="s">
        <v>144</v>
      </c>
      <c r="C1039" s="169" t="s">
        <v>1581</v>
      </c>
      <c r="D1039" s="169" t="s">
        <v>1743</v>
      </c>
      <c r="E1039" s="169" t="s">
        <v>851</v>
      </c>
      <c r="F1039" s="170" t="n">
        <v>20000</v>
      </c>
      <c r="G1039" s="170" t="n">
        <v>20000</v>
      </c>
      <c r="H1039" s="164" t="str">
        <f aca="false" ca="false" dt2D="false" dtr="false" t="normal">CONCATENATE(C1039, , D1039, E1039)</f>
        <v>0709013004М000</v>
      </c>
    </row>
    <row ht="38.25" outlineLevel="0" r="1040">
      <c r="A1040" s="168" t="s">
        <v>872</v>
      </c>
      <c r="B1040" s="169" t="s">
        <v>144</v>
      </c>
      <c r="C1040" s="169" t="s">
        <v>1581</v>
      </c>
      <c r="D1040" s="169" t="s">
        <v>1743</v>
      </c>
      <c r="E1040" s="169" t="s">
        <v>873</v>
      </c>
      <c r="F1040" s="170" t="n">
        <v>20000</v>
      </c>
      <c r="G1040" s="170" t="n">
        <v>20000</v>
      </c>
      <c r="H1040" s="164" t="str">
        <f aca="false" ca="false" dt2D="false" dtr="false" t="normal">CONCATENATE(C1040, , D1040, E1040)</f>
        <v>0709013004М000200</v>
      </c>
    </row>
    <row ht="38.25" outlineLevel="0" r="1041">
      <c r="A1041" s="168" t="s">
        <v>874</v>
      </c>
      <c r="B1041" s="169" t="s">
        <v>144</v>
      </c>
      <c r="C1041" s="169" t="s">
        <v>1581</v>
      </c>
      <c r="D1041" s="169" t="s">
        <v>1743</v>
      </c>
      <c r="E1041" s="169" t="s">
        <v>875</v>
      </c>
      <c r="F1041" s="170" t="n">
        <v>20000</v>
      </c>
      <c r="G1041" s="170" t="n">
        <v>20000</v>
      </c>
      <c r="H1041" s="164" t="str">
        <f aca="false" ca="false" dt2D="false" dtr="false" t="normal">CONCATENATE(C1041, , D1041, E1041)</f>
        <v>0709013004М000240</v>
      </c>
    </row>
    <row outlineLevel="0" r="1042">
      <c r="A1042" s="168" t="s">
        <v>876</v>
      </c>
      <c r="B1042" s="169" t="s">
        <v>144</v>
      </c>
      <c r="C1042" s="169" t="s">
        <v>1581</v>
      </c>
      <c r="D1042" s="169" t="s">
        <v>1743</v>
      </c>
      <c r="E1042" s="169" t="s">
        <v>877</v>
      </c>
      <c r="F1042" s="170" t="n">
        <v>20000</v>
      </c>
      <c r="G1042" s="170" t="n">
        <v>20000</v>
      </c>
      <c r="H1042" s="164" t="str">
        <f aca="false" ca="false" dt2D="false" dtr="false" t="normal">CONCATENATE(C1042, , D1042, E1042)</f>
        <v>0709013004М000244</v>
      </c>
    </row>
    <row ht="76.5" outlineLevel="0" r="1043">
      <c r="A1043" s="168" t="s">
        <v>1598</v>
      </c>
      <c r="B1043" s="169" t="s">
        <v>144</v>
      </c>
      <c r="C1043" s="169" t="s">
        <v>1581</v>
      </c>
      <c r="D1043" s="169" t="s">
        <v>1599</v>
      </c>
      <c r="E1043" s="169" t="s">
        <v>851</v>
      </c>
      <c r="F1043" s="170" t="n">
        <v>1180000</v>
      </c>
      <c r="G1043" s="170" t="n">
        <v>1180000</v>
      </c>
      <c r="H1043" s="164" t="str">
        <f aca="false" ca="false" dt2D="false" dtr="false" t="normal">CONCATENATE(C1043, , D1043, E1043)</f>
        <v>0709013004Э000</v>
      </c>
    </row>
    <row ht="38.25" outlineLevel="0" r="1044">
      <c r="A1044" s="168" t="s">
        <v>872</v>
      </c>
      <c r="B1044" s="169" t="s">
        <v>144</v>
      </c>
      <c r="C1044" s="169" t="s">
        <v>1581</v>
      </c>
      <c r="D1044" s="169" t="s">
        <v>1599</v>
      </c>
      <c r="E1044" s="169" t="s">
        <v>873</v>
      </c>
      <c r="F1044" s="170" t="n">
        <v>1180000</v>
      </c>
      <c r="G1044" s="170" t="n">
        <v>1180000</v>
      </c>
      <c r="H1044" s="164" t="str">
        <f aca="false" ca="false" dt2D="false" dtr="false" t="normal">CONCATENATE(C1044, , D1044, E1044)</f>
        <v>0709013004Э000200</v>
      </c>
    </row>
    <row ht="38.25" outlineLevel="0" r="1045">
      <c r="A1045" s="168" t="s">
        <v>874</v>
      </c>
      <c r="B1045" s="169" t="s">
        <v>144</v>
      </c>
      <c r="C1045" s="169" t="s">
        <v>1581</v>
      </c>
      <c r="D1045" s="169" t="s">
        <v>1599</v>
      </c>
      <c r="E1045" s="169" t="s">
        <v>875</v>
      </c>
      <c r="F1045" s="170" t="n">
        <v>1180000</v>
      </c>
      <c r="G1045" s="170" t="n">
        <v>1180000</v>
      </c>
      <c r="H1045" s="164" t="str">
        <f aca="false" ca="false" dt2D="false" dtr="false" t="normal">CONCATENATE(C1045, , D1045, E1045)</f>
        <v>0709013004Э000240</v>
      </c>
    </row>
    <row outlineLevel="0" r="1046">
      <c r="A1046" s="168" t="s">
        <v>922</v>
      </c>
      <c r="B1046" s="169" t="s">
        <v>144</v>
      </c>
      <c r="C1046" s="169" t="s">
        <v>1581</v>
      </c>
      <c r="D1046" s="169" t="s">
        <v>1599</v>
      </c>
      <c r="E1046" s="169" t="s">
        <v>923</v>
      </c>
      <c r="F1046" s="170" t="n">
        <v>1180000</v>
      </c>
      <c r="G1046" s="170" t="n">
        <v>1180000</v>
      </c>
      <c r="H1046" s="164" t="str">
        <f aca="false" ca="false" dt2D="false" dtr="false" t="normal">CONCATENATE(C1046, , D1046, E1046)</f>
        <v>0709013004Э000247</v>
      </c>
    </row>
    <row ht="102" outlineLevel="0" r="1047">
      <c r="A1047" s="168" t="s">
        <v>1600</v>
      </c>
      <c r="B1047" s="169" t="s">
        <v>144</v>
      </c>
      <c r="C1047" s="169" t="s">
        <v>1581</v>
      </c>
      <c r="D1047" s="169" t="s">
        <v>1601</v>
      </c>
      <c r="E1047" s="169" t="s">
        <v>851</v>
      </c>
      <c r="F1047" s="170" t="n">
        <v>7689550</v>
      </c>
      <c r="G1047" s="170" t="n">
        <v>7689550</v>
      </c>
      <c r="H1047" s="164" t="str">
        <f aca="false" ca="false" dt2D="false" dtr="false" t="normal">CONCATENATE(C1047, , D1047, E1047)</f>
        <v>07090130060000</v>
      </c>
    </row>
    <row ht="76.5" outlineLevel="0" r="1048">
      <c r="A1048" s="168" t="s">
        <v>862</v>
      </c>
      <c r="B1048" s="169" t="s">
        <v>144</v>
      </c>
      <c r="C1048" s="169" t="s">
        <v>1581</v>
      </c>
      <c r="D1048" s="169" t="s">
        <v>1601</v>
      </c>
      <c r="E1048" s="169" t="s">
        <v>505</v>
      </c>
      <c r="F1048" s="170" t="n">
        <v>7452800</v>
      </c>
      <c r="G1048" s="170" t="n">
        <v>7452800</v>
      </c>
      <c r="H1048" s="164" t="str">
        <f aca="false" ca="false" dt2D="false" dtr="false" t="normal">CONCATENATE(C1048, , D1048, E1048)</f>
        <v>07090130060000100</v>
      </c>
    </row>
    <row ht="38.25" outlineLevel="0" r="1049">
      <c r="A1049" s="168" t="s">
        <v>863</v>
      </c>
      <c r="B1049" s="169" t="s">
        <v>144</v>
      </c>
      <c r="C1049" s="169" t="s">
        <v>1581</v>
      </c>
      <c r="D1049" s="169" t="s">
        <v>1601</v>
      </c>
      <c r="E1049" s="169" t="s">
        <v>559</v>
      </c>
      <c r="F1049" s="170" t="n">
        <v>7452800</v>
      </c>
      <c r="G1049" s="170" t="n">
        <v>7452800</v>
      </c>
      <c r="H1049" s="164" t="str">
        <f aca="false" ca="false" dt2D="false" dtr="false" t="normal">CONCATENATE(C1049, , D1049, E1049)</f>
        <v>07090130060000120</v>
      </c>
    </row>
    <row ht="25.5" outlineLevel="0" r="1050">
      <c r="A1050" s="168" t="s">
        <v>864</v>
      </c>
      <c r="B1050" s="169" t="s">
        <v>144</v>
      </c>
      <c r="C1050" s="169" t="s">
        <v>1581</v>
      </c>
      <c r="D1050" s="169" t="s">
        <v>1601</v>
      </c>
      <c r="E1050" s="169" t="s">
        <v>865</v>
      </c>
      <c r="F1050" s="170" t="n">
        <v>5675490</v>
      </c>
      <c r="G1050" s="170" t="n">
        <v>5675490</v>
      </c>
      <c r="H1050" s="164" t="str">
        <f aca="false" ca="false" dt2D="false" dtr="false" t="normal">CONCATENATE(C1050, , D1050, E1050)</f>
        <v>07090130060000121</v>
      </c>
    </row>
    <row ht="51" outlineLevel="0" r="1051">
      <c r="A1051" s="168" t="s">
        <v>870</v>
      </c>
      <c r="B1051" s="169" t="s">
        <v>144</v>
      </c>
      <c r="C1051" s="169" t="s">
        <v>1581</v>
      </c>
      <c r="D1051" s="169" t="s">
        <v>1601</v>
      </c>
      <c r="E1051" s="169" t="s">
        <v>871</v>
      </c>
      <c r="F1051" s="170" t="n">
        <v>83000</v>
      </c>
      <c r="G1051" s="170" t="n">
        <v>83000</v>
      </c>
      <c r="H1051" s="164" t="str">
        <f aca="false" ca="false" dt2D="false" dtr="false" t="normal">CONCATENATE(C1051, , D1051, E1051)</f>
        <v>07090130060000122</v>
      </c>
    </row>
    <row ht="63.75" outlineLevel="0" r="1052">
      <c r="A1052" s="168" t="s">
        <v>866</v>
      </c>
      <c r="B1052" s="169" t="s">
        <v>144</v>
      </c>
      <c r="C1052" s="169" t="s">
        <v>1581</v>
      </c>
      <c r="D1052" s="169" t="s">
        <v>1601</v>
      </c>
      <c r="E1052" s="169" t="s">
        <v>867</v>
      </c>
      <c r="F1052" s="170" t="n">
        <v>1694310</v>
      </c>
      <c r="G1052" s="170" t="n">
        <v>1694310</v>
      </c>
      <c r="H1052" s="164" t="str">
        <f aca="false" ca="false" dt2D="false" dtr="false" t="normal">CONCATENATE(C1052, , D1052, E1052)</f>
        <v>07090130060000129</v>
      </c>
    </row>
    <row ht="38.25" outlineLevel="0" r="1053">
      <c r="A1053" s="168" t="s">
        <v>872</v>
      </c>
      <c r="B1053" s="169" t="s">
        <v>144</v>
      </c>
      <c r="C1053" s="169" t="s">
        <v>1581</v>
      </c>
      <c r="D1053" s="169" t="s">
        <v>1601</v>
      </c>
      <c r="E1053" s="169" t="s">
        <v>873</v>
      </c>
      <c r="F1053" s="170" t="n">
        <v>236750</v>
      </c>
      <c r="G1053" s="170" t="n">
        <v>236750</v>
      </c>
      <c r="H1053" s="164" t="str">
        <f aca="false" ca="false" dt2D="false" dtr="false" t="normal">CONCATENATE(C1053, , D1053, E1053)</f>
        <v>07090130060000200</v>
      </c>
    </row>
    <row ht="38.25" outlineLevel="0" r="1054">
      <c r="A1054" s="168" t="s">
        <v>874</v>
      </c>
      <c r="B1054" s="169" t="s">
        <v>144</v>
      </c>
      <c r="C1054" s="169" t="s">
        <v>1581</v>
      </c>
      <c r="D1054" s="169" t="s">
        <v>1601</v>
      </c>
      <c r="E1054" s="169" t="s">
        <v>875</v>
      </c>
      <c r="F1054" s="170" t="n">
        <v>236750</v>
      </c>
      <c r="G1054" s="170" t="n">
        <v>236750</v>
      </c>
      <c r="H1054" s="164" t="str">
        <f aca="false" ca="false" dt2D="false" dtr="false" t="normal">CONCATENATE(C1054, , D1054, E1054)</f>
        <v>07090130060000240</v>
      </c>
    </row>
    <row outlineLevel="0" r="1055">
      <c r="A1055" s="168" t="s">
        <v>876</v>
      </c>
      <c r="B1055" s="169" t="s">
        <v>144</v>
      </c>
      <c r="C1055" s="169" t="s">
        <v>1581</v>
      </c>
      <c r="D1055" s="169" t="s">
        <v>1601</v>
      </c>
      <c r="E1055" s="169" t="s">
        <v>877</v>
      </c>
      <c r="F1055" s="170" t="n">
        <v>236750</v>
      </c>
      <c r="G1055" s="170" t="n">
        <v>236750</v>
      </c>
      <c r="H1055" s="164" t="str">
        <f aca="false" ca="false" dt2D="false" dtr="false" t="normal">CONCATENATE(C1055, , D1055, E1055)</f>
        <v>07090130060000244</v>
      </c>
    </row>
    <row ht="127.5" outlineLevel="0" r="1056">
      <c r="A1056" s="168" t="s">
        <v>1602</v>
      </c>
      <c r="B1056" s="169" t="s">
        <v>144</v>
      </c>
      <c r="C1056" s="169" t="s">
        <v>1581</v>
      </c>
      <c r="D1056" s="169" t="s">
        <v>1603</v>
      </c>
      <c r="E1056" s="169" t="s">
        <v>851</v>
      </c>
      <c r="F1056" s="170" t="n">
        <v>250000</v>
      </c>
      <c r="G1056" s="170" t="n">
        <v>250000</v>
      </c>
      <c r="H1056" s="164" t="str">
        <f aca="false" ca="false" dt2D="false" dtr="false" t="normal">CONCATENATE(C1056, , D1056, E1056)</f>
        <v>07090130067000</v>
      </c>
    </row>
    <row ht="76.5" outlineLevel="0" r="1057">
      <c r="A1057" s="168" t="s">
        <v>862</v>
      </c>
      <c r="B1057" s="169" t="s">
        <v>144</v>
      </c>
      <c r="C1057" s="169" t="s">
        <v>1581</v>
      </c>
      <c r="D1057" s="169" t="s">
        <v>1603</v>
      </c>
      <c r="E1057" s="169" t="s">
        <v>505</v>
      </c>
      <c r="F1057" s="170" t="n">
        <v>250000</v>
      </c>
      <c r="G1057" s="170" t="n">
        <v>250000</v>
      </c>
      <c r="H1057" s="164" t="str">
        <f aca="false" ca="false" dt2D="false" dtr="false" t="normal">CONCATENATE(C1057, , D1057, E1057)</f>
        <v>07090130067000100</v>
      </c>
    </row>
    <row ht="38.25" outlineLevel="0" r="1058">
      <c r="A1058" s="168" t="s">
        <v>863</v>
      </c>
      <c r="B1058" s="169" t="s">
        <v>144</v>
      </c>
      <c r="C1058" s="169" t="s">
        <v>1581</v>
      </c>
      <c r="D1058" s="169" t="s">
        <v>1603</v>
      </c>
      <c r="E1058" s="169" t="s">
        <v>559</v>
      </c>
      <c r="F1058" s="170" t="n">
        <v>250000</v>
      </c>
      <c r="G1058" s="170" t="n">
        <v>250000</v>
      </c>
      <c r="H1058" s="164" t="str">
        <f aca="false" ca="false" dt2D="false" dtr="false" t="normal">CONCATENATE(C1058, , D1058, E1058)</f>
        <v>07090130067000120</v>
      </c>
    </row>
    <row ht="51" outlineLevel="0" r="1059">
      <c r="A1059" s="168" t="s">
        <v>870</v>
      </c>
      <c r="B1059" s="169" t="s">
        <v>144</v>
      </c>
      <c r="C1059" s="169" t="s">
        <v>1581</v>
      </c>
      <c r="D1059" s="169" t="s">
        <v>1603</v>
      </c>
      <c r="E1059" s="169" t="s">
        <v>871</v>
      </c>
      <c r="F1059" s="170" t="n">
        <v>250000</v>
      </c>
      <c r="G1059" s="170" t="n">
        <v>250000</v>
      </c>
      <c r="H1059" s="164" t="str">
        <f aca="false" ca="false" dt2D="false" dtr="false" t="normal">CONCATENATE(C1059, , D1059, E1059)</f>
        <v>07090130067000122</v>
      </c>
    </row>
    <row ht="114.75" outlineLevel="0" r="1060">
      <c r="A1060" s="168" t="s">
        <v>1744</v>
      </c>
      <c r="B1060" s="169" t="s">
        <v>144</v>
      </c>
      <c r="C1060" s="169" t="s">
        <v>1581</v>
      </c>
      <c r="D1060" s="169" t="s">
        <v>1745</v>
      </c>
      <c r="E1060" s="169" t="s">
        <v>851</v>
      </c>
      <c r="F1060" s="170" t="n">
        <v>1434000</v>
      </c>
      <c r="G1060" s="170" t="n">
        <v>1434000</v>
      </c>
      <c r="H1060" s="164" t="str">
        <f aca="false" ca="false" dt2D="false" dtr="false" t="normal">CONCATENATE(C1060, , D1060, E1060)</f>
        <v>0709013006Э000</v>
      </c>
    </row>
    <row ht="38.25" outlineLevel="0" r="1061">
      <c r="A1061" s="168" t="s">
        <v>872</v>
      </c>
      <c r="B1061" s="169" t="s">
        <v>144</v>
      </c>
      <c r="C1061" s="169" t="s">
        <v>1581</v>
      </c>
      <c r="D1061" s="169" t="s">
        <v>1745</v>
      </c>
      <c r="E1061" s="169" t="s">
        <v>873</v>
      </c>
      <c r="F1061" s="170" t="n">
        <v>1434000</v>
      </c>
      <c r="G1061" s="170" t="n">
        <v>1434000</v>
      </c>
      <c r="H1061" s="164" t="str">
        <f aca="false" ca="false" dt2D="false" dtr="false" t="normal">CONCATENATE(C1061, , D1061, E1061)</f>
        <v>0709013006Э000200</v>
      </c>
    </row>
    <row ht="38.25" outlineLevel="0" r="1062">
      <c r="A1062" s="168" t="s">
        <v>874</v>
      </c>
      <c r="B1062" s="169" t="s">
        <v>144</v>
      </c>
      <c r="C1062" s="169" t="s">
        <v>1581</v>
      </c>
      <c r="D1062" s="169" t="s">
        <v>1745</v>
      </c>
      <c r="E1062" s="169" t="s">
        <v>875</v>
      </c>
      <c r="F1062" s="170" t="n">
        <v>1434000</v>
      </c>
      <c r="G1062" s="170" t="n">
        <v>1434000</v>
      </c>
      <c r="H1062" s="164" t="str">
        <f aca="false" ca="false" dt2D="false" dtr="false" t="normal">CONCATENATE(C1062, , D1062, E1062)</f>
        <v>0709013006Э000240</v>
      </c>
    </row>
    <row outlineLevel="0" r="1063">
      <c r="A1063" s="168" t="s">
        <v>922</v>
      </c>
      <c r="B1063" s="169" t="s">
        <v>144</v>
      </c>
      <c r="C1063" s="169" t="s">
        <v>1581</v>
      </c>
      <c r="D1063" s="169" t="s">
        <v>1745</v>
      </c>
      <c r="E1063" s="169" t="s">
        <v>923</v>
      </c>
      <c r="F1063" s="170" t="n">
        <v>1434000</v>
      </c>
      <c r="G1063" s="170" t="n">
        <v>1434000</v>
      </c>
      <c r="H1063" s="164" t="str">
        <f aca="false" ca="false" dt2D="false" dtr="false" t="normal">CONCATENATE(C1063, , D1063, E1063)</f>
        <v>0709013006Э000247</v>
      </c>
    </row>
    <row outlineLevel="0" r="1064">
      <c r="A1064" s="168" t="s">
        <v>1126</v>
      </c>
      <c r="B1064" s="169" t="s">
        <v>144</v>
      </c>
      <c r="C1064" s="169" t="s">
        <v>1127</v>
      </c>
      <c r="D1064" s="169" t="s">
        <v>851</v>
      </c>
      <c r="E1064" s="169" t="s">
        <v>851</v>
      </c>
      <c r="F1064" s="170" t="n">
        <v>62482300</v>
      </c>
      <c r="G1064" s="170" t="n">
        <v>63216400</v>
      </c>
      <c r="H1064" s="164" t="str">
        <f aca="false" ca="false" dt2D="false" dtr="false" t="normal">CONCATENATE(C1064, , D1064, E1064)</f>
        <v>1000</v>
      </c>
    </row>
    <row outlineLevel="0" r="1065">
      <c r="A1065" s="168" t="s">
        <v>1135</v>
      </c>
      <c r="B1065" s="169" t="s">
        <v>144</v>
      </c>
      <c r="C1065" s="169" t="s">
        <v>1136</v>
      </c>
      <c r="D1065" s="169" t="s">
        <v>851</v>
      </c>
      <c r="E1065" s="169" t="s">
        <v>851</v>
      </c>
      <c r="F1065" s="170" t="n">
        <v>58577900</v>
      </c>
      <c r="G1065" s="170" t="n">
        <v>59312000</v>
      </c>
      <c r="H1065" s="164" t="str">
        <f aca="false" ca="false" dt2D="false" dtr="false" t="normal">CONCATENATE(C1065, , D1065, E1065)</f>
        <v>1003</v>
      </c>
    </row>
    <row ht="25.5" outlineLevel="0" r="1066">
      <c r="A1066" s="168" t="s">
        <v>1137</v>
      </c>
      <c r="B1066" s="169" t="s">
        <v>144</v>
      </c>
      <c r="C1066" s="169" t="s">
        <v>1136</v>
      </c>
      <c r="D1066" s="169" t="s">
        <v>1138</v>
      </c>
      <c r="E1066" s="169" t="s">
        <v>851</v>
      </c>
      <c r="F1066" s="170" t="n">
        <v>58577900</v>
      </c>
      <c r="G1066" s="170" t="n">
        <v>59312000</v>
      </c>
      <c r="H1066" s="164" t="str">
        <f aca="false" ca="false" dt2D="false" dtr="false" t="normal">CONCATENATE(C1066, , D1066, E1066)</f>
        <v>10030100000000</v>
      </c>
    </row>
    <row ht="38.25" outlineLevel="0" r="1067">
      <c r="A1067" s="168" t="s">
        <v>1215</v>
      </c>
      <c r="B1067" s="169" t="s">
        <v>144</v>
      </c>
      <c r="C1067" s="169" t="s">
        <v>1136</v>
      </c>
      <c r="D1067" s="169" t="s">
        <v>1216</v>
      </c>
      <c r="E1067" s="169" t="s">
        <v>851</v>
      </c>
      <c r="F1067" s="170" t="n">
        <v>58577900</v>
      </c>
      <c r="G1067" s="170" t="n">
        <v>59312000</v>
      </c>
      <c r="H1067" s="164" t="str">
        <f aca="false" ca="false" dt2D="false" dtr="false" t="normal">CONCATENATE(C1067, , D1067, E1067)</f>
        <v>10030110000000</v>
      </c>
    </row>
    <row ht="204" outlineLevel="0" r="1068">
      <c r="A1068" s="168" t="s">
        <v>1604</v>
      </c>
      <c r="B1068" s="169" t="s">
        <v>144</v>
      </c>
      <c r="C1068" s="169" t="s">
        <v>1136</v>
      </c>
      <c r="D1068" s="169" t="s">
        <v>1605</v>
      </c>
      <c r="E1068" s="169" t="s">
        <v>851</v>
      </c>
      <c r="F1068" s="170" t="n">
        <v>817000</v>
      </c>
      <c r="G1068" s="170" t="n">
        <v>817000</v>
      </c>
      <c r="H1068" s="164" t="str">
        <f aca="false" ca="false" dt2D="false" dtr="false" t="normal">CONCATENATE(C1068, , D1068, E1068)</f>
        <v>10030110075540</v>
      </c>
    </row>
    <row ht="38.25" outlineLevel="0" r="1069">
      <c r="A1069" s="168" t="s">
        <v>872</v>
      </c>
      <c r="B1069" s="169" t="s">
        <v>144</v>
      </c>
      <c r="C1069" s="169" t="s">
        <v>1136</v>
      </c>
      <c r="D1069" s="169" t="s">
        <v>1605</v>
      </c>
      <c r="E1069" s="169" t="s">
        <v>873</v>
      </c>
      <c r="F1069" s="170" t="n">
        <v>817000</v>
      </c>
      <c r="G1069" s="170" t="n">
        <v>817000</v>
      </c>
      <c r="H1069" s="164" t="str">
        <f aca="false" ca="false" dt2D="false" dtr="false" t="normal">CONCATENATE(C1069, , D1069, E1069)</f>
        <v>10030110075540200</v>
      </c>
    </row>
    <row ht="38.25" outlineLevel="0" r="1070">
      <c r="A1070" s="168" t="s">
        <v>874</v>
      </c>
      <c r="B1070" s="169" t="s">
        <v>144</v>
      </c>
      <c r="C1070" s="169" t="s">
        <v>1136</v>
      </c>
      <c r="D1070" s="169" t="s">
        <v>1605</v>
      </c>
      <c r="E1070" s="169" t="s">
        <v>875</v>
      </c>
      <c r="F1070" s="170" t="n">
        <v>817000</v>
      </c>
      <c r="G1070" s="170" t="n">
        <v>817000</v>
      </c>
      <c r="H1070" s="164" t="str">
        <f aca="false" ca="false" dt2D="false" dtr="false" t="normal">CONCATENATE(C1070, , D1070, E1070)</f>
        <v>10030110075540240</v>
      </c>
    </row>
    <row outlineLevel="0" r="1071">
      <c r="A1071" s="168" t="s">
        <v>876</v>
      </c>
      <c r="B1071" s="169" t="s">
        <v>144</v>
      </c>
      <c r="C1071" s="169" t="s">
        <v>1136</v>
      </c>
      <c r="D1071" s="169" t="s">
        <v>1605</v>
      </c>
      <c r="E1071" s="169" t="s">
        <v>877</v>
      </c>
      <c r="F1071" s="170" t="n">
        <v>817000</v>
      </c>
      <c r="G1071" s="170" t="n">
        <v>817000</v>
      </c>
      <c r="H1071" s="164" t="str">
        <f aca="false" ca="false" dt2D="false" dtr="false" t="normal">CONCATENATE(C1071, , D1071, E1071)</f>
        <v>10030110075540244</v>
      </c>
    </row>
    <row ht="153" outlineLevel="0" r="1072">
      <c r="A1072" s="168" t="s">
        <v>1606</v>
      </c>
      <c r="B1072" s="169" t="s">
        <v>144</v>
      </c>
      <c r="C1072" s="169" t="s">
        <v>1136</v>
      </c>
      <c r="D1072" s="169" t="s">
        <v>1607</v>
      </c>
      <c r="E1072" s="169" t="s">
        <v>851</v>
      </c>
      <c r="F1072" s="170" t="n">
        <v>25151300</v>
      </c>
      <c r="G1072" s="170" t="n">
        <v>25151300</v>
      </c>
      <c r="H1072" s="164" t="str">
        <f aca="false" ca="false" dt2D="false" dtr="false" t="normal">CONCATENATE(C1072, , D1072, E1072)</f>
        <v>10030110075660</v>
      </c>
    </row>
    <row ht="38.25" outlineLevel="0" r="1073">
      <c r="A1073" s="168" t="s">
        <v>872</v>
      </c>
      <c r="B1073" s="169" t="s">
        <v>144</v>
      </c>
      <c r="C1073" s="169" t="s">
        <v>1136</v>
      </c>
      <c r="D1073" s="169" t="s">
        <v>1607</v>
      </c>
      <c r="E1073" s="169" t="s">
        <v>873</v>
      </c>
      <c r="F1073" s="170" t="n">
        <v>24006300</v>
      </c>
      <c r="G1073" s="170" t="n">
        <v>24006300</v>
      </c>
      <c r="H1073" s="164" t="str">
        <f aca="false" ca="false" dt2D="false" dtr="false" t="normal">CONCATENATE(C1073, , D1073, E1073)</f>
        <v>10030110075660200</v>
      </c>
    </row>
    <row ht="38.25" outlineLevel="0" r="1074">
      <c r="A1074" s="168" t="s">
        <v>874</v>
      </c>
      <c r="B1074" s="169" t="s">
        <v>144</v>
      </c>
      <c r="C1074" s="169" t="s">
        <v>1136</v>
      </c>
      <c r="D1074" s="169" t="s">
        <v>1607</v>
      </c>
      <c r="E1074" s="169" t="s">
        <v>875</v>
      </c>
      <c r="F1074" s="170" t="n">
        <v>24006300</v>
      </c>
      <c r="G1074" s="170" t="n">
        <v>24006300</v>
      </c>
      <c r="H1074" s="164" t="str">
        <f aca="false" ca="false" dt2D="false" dtr="false" t="normal">CONCATENATE(C1074, , D1074, E1074)</f>
        <v>10030110075660240</v>
      </c>
    </row>
    <row outlineLevel="0" r="1075">
      <c r="A1075" s="168" t="s">
        <v>876</v>
      </c>
      <c r="B1075" s="169" t="s">
        <v>144</v>
      </c>
      <c r="C1075" s="169" t="s">
        <v>1136</v>
      </c>
      <c r="D1075" s="169" t="s">
        <v>1607</v>
      </c>
      <c r="E1075" s="169" t="s">
        <v>877</v>
      </c>
      <c r="F1075" s="170" t="n">
        <v>24006300</v>
      </c>
      <c r="G1075" s="170" t="n">
        <v>24006300</v>
      </c>
      <c r="H1075" s="164" t="str">
        <f aca="false" ca="false" dt2D="false" dtr="false" t="normal">CONCATENATE(C1075, , D1075, E1075)</f>
        <v>10030110075660244</v>
      </c>
    </row>
    <row ht="25.5" outlineLevel="0" r="1076">
      <c r="A1076" s="168" t="s">
        <v>969</v>
      </c>
      <c r="B1076" s="169" t="s">
        <v>144</v>
      </c>
      <c r="C1076" s="169" t="s">
        <v>1136</v>
      </c>
      <c r="D1076" s="169" t="s">
        <v>1607</v>
      </c>
      <c r="E1076" s="169" t="s">
        <v>970</v>
      </c>
      <c r="F1076" s="170" t="n">
        <v>1145000</v>
      </c>
      <c r="G1076" s="170" t="n">
        <v>1145000</v>
      </c>
      <c r="H1076" s="164" t="str">
        <f aca="false" ca="false" dt2D="false" dtr="false" t="normal">CONCATENATE(C1076, , D1076, E1076)</f>
        <v>10030110075660300</v>
      </c>
    </row>
    <row ht="38.25" outlineLevel="0" r="1077">
      <c r="A1077" s="168" t="s">
        <v>1151</v>
      </c>
      <c r="B1077" s="169" t="s">
        <v>144</v>
      </c>
      <c r="C1077" s="169" t="s">
        <v>1136</v>
      </c>
      <c r="D1077" s="169" t="s">
        <v>1607</v>
      </c>
      <c r="E1077" s="169" t="s">
        <v>1152</v>
      </c>
      <c r="F1077" s="170" t="n">
        <v>1145000</v>
      </c>
      <c r="G1077" s="170" t="n">
        <v>1145000</v>
      </c>
      <c r="H1077" s="164" t="str">
        <f aca="false" ca="false" dt2D="false" dtr="false" t="normal">CONCATENATE(C1077, , D1077, E1077)</f>
        <v>10030110075660320</v>
      </c>
    </row>
    <row ht="38.25" outlineLevel="0" r="1078">
      <c r="A1078" s="168" t="s">
        <v>1153</v>
      </c>
      <c r="B1078" s="169" t="s">
        <v>144</v>
      </c>
      <c r="C1078" s="169" t="s">
        <v>1136</v>
      </c>
      <c r="D1078" s="169" t="s">
        <v>1607</v>
      </c>
      <c r="E1078" s="169" t="s">
        <v>1154</v>
      </c>
      <c r="F1078" s="170" t="n">
        <v>1145000</v>
      </c>
      <c r="G1078" s="170" t="n">
        <v>1145000</v>
      </c>
      <c r="H1078" s="164" t="str">
        <f aca="false" ca="false" dt2D="false" dtr="false" t="normal">CONCATENATE(C1078, , D1078, E1078)</f>
        <v>10030110075660321</v>
      </c>
    </row>
    <row ht="191.25" outlineLevel="0" r="1079">
      <c r="A1079" s="168" t="s">
        <v>1608</v>
      </c>
      <c r="B1079" s="169" t="s">
        <v>144</v>
      </c>
      <c r="C1079" s="169" t="s">
        <v>1136</v>
      </c>
      <c r="D1079" s="169" t="s">
        <v>1609</v>
      </c>
      <c r="E1079" s="169" t="s">
        <v>851</v>
      </c>
      <c r="F1079" s="170" t="n">
        <v>32609600</v>
      </c>
      <c r="G1079" s="170" t="n">
        <v>33343700</v>
      </c>
      <c r="H1079" s="164" t="str">
        <f aca="false" ca="false" dt2D="false" dtr="false" t="normal">CONCATENATE(C1079, , D1079, E1079)</f>
        <v>100301100L3040</v>
      </c>
    </row>
    <row ht="38.25" outlineLevel="0" r="1080">
      <c r="A1080" s="168" t="s">
        <v>872</v>
      </c>
      <c r="B1080" s="169" t="s">
        <v>144</v>
      </c>
      <c r="C1080" s="169" t="s">
        <v>1136</v>
      </c>
      <c r="D1080" s="169" t="s">
        <v>1609</v>
      </c>
      <c r="E1080" s="169" t="s">
        <v>873</v>
      </c>
      <c r="F1080" s="170" t="n">
        <v>32609600</v>
      </c>
      <c r="G1080" s="170" t="n">
        <v>33343700</v>
      </c>
      <c r="H1080" s="164" t="str">
        <f aca="false" ca="false" dt2D="false" dtr="false" t="normal">CONCATENATE(C1080, , D1080, E1080)</f>
        <v>100301100L3040200</v>
      </c>
    </row>
    <row ht="38.25" outlineLevel="0" r="1081">
      <c r="A1081" s="168" t="s">
        <v>874</v>
      </c>
      <c r="B1081" s="169" t="s">
        <v>144</v>
      </c>
      <c r="C1081" s="169" t="s">
        <v>1136</v>
      </c>
      <c r="D1081" s="169" t="s">
        <v>1609</v>
      </c>
      <c r="E1081" s="169" t="s">
        <v>875</v>
      </c>
      <c r="F1081" s="170" t="n">
        <v>32609600</v>
      </c>
      <c r="G1081" s="170" t="n">
        <v>33343700</v>
      </c>
      <c r="H1081" s="164" t="str">
        <f aca="false" ca="false" dt2D="false" dtr="false" t="normal">CONCATENATE(C1081, , D1081, E1081)</f>
        <v>100301100L3040240</v>
      </c>
    </row>
    <row outlineLevel="0" r="1082">
      <c r="A1082" s="168" t="s">
        <v>876</v>
      </c>
      <c r="B1082" s="169" t="s">
        <v>144</v>
      </c>
      <c r="C1082" s="169" t="s">
        <v>1136</v>
      </c>
      <c r="D1082" s="169" t="s">
        <v>1609</v>
      </c>
      <c r="E1082" s="169" t="s">
        <v>877</v>
      </c>
      <c r="F1082" s="170" t="n">
        <v>32609600</v>
      </c>
      <c r="G1082" s="170" t="n">
        <v>33343700</v>
      </c>
      <c r="H1082" s="164" t="str">
        <f aca="false" ca="false" dt2D="false" dtr="false" t="normal">CONCATENATE(C1082, , D1082, E1082)</f>
        <v>100301100L3040244</v>
      </c>
    </row>
    <row outlineLevel="0" r="1083">
      <c r="A1083" s="168" t="s">
        <v>1610</v>
      </c>
      <c r="B1083" s="169" t="s">
        <v>144</v>
      </c>
      <c r="C1083" s="169" t="s">
        <v>1611</v>
      </c>
      <c r="D1083" s="169" t="s">
        <v>851</v>
      </c>
      <c r="E1083" s="169" t="s">
        <v>851</v>
      </c>
      <c r="F1083" s="170" t="n">
        <v>3904400</v>
      </c>
      <c r="G1083" s="170" t="n">
        <v>3904400</v>
      </c>
      <c r="H1083" s="164" t="str">
        <f aca="false" ca="false" dt2D="false" dtr="false" t="normal">CONCATENATE(C1083, , D1083, E1083)</f>
        <v>1004</v>
      </c>
    </row>
    <row ht="25.5" outlineLevel="0" r="1084">
      <c r="A1084" s="168" t="s">
        <v>1137</v>
      </c>
      <c r="B1084" s="169" t="s">
        <v>144</v>
      </c>
      <c r="C1084" s="169" t="s">
        <v>1611</v>
      </c>
      <c r="D1084" s="169" t="s">
        <v>1138</v>
      </c>
      <c r="E1084" s="169" t="s">
        <v>851</v>
      </c>
      <c r="F1084" s="170" t="n">
        <v>3904400</v>
      </c>
      <c r="G1084" s="170" t="n">
        <v>3904400</v>
      </c>
      <c r="H1084" s="164" t="str">
        <f aca="false" ca="false" dt2D="false" dtr="false" t="normal">CONCATENATE(C1084, , D1084, E1084)</f>
        <v>10040100000000</v>
      </c>
    </row>
    <row ht="38.25" outlineLevel="0" r="1085">
      <c r="A1085" s="168" t="s">
        <v>1215</v>
      </c>
      <c r="B1085" s="169" t="s">
        <v>144</v>
      </c>
      <c r="C1085" s="169" t="s">
        <v>1611</v>
      </c>
      <c r="D1085" s="169" t="s">
        <v>1216</v>
      </c>
      <c r="E1085" s="169" t="s">
        <v>851</v>
      </c>
      <c r="F1085" s="170" t="n">
        <v>3904400</v>
      </c>
      <c r="G1085" s="170" t="n">
        <v>3904400</v>
      </c>
      <c r="H1085" s="164" t="str">
        <f aca="false" ca="false" dt2D="false" dtr="false" t="normal">CONCATENATE(C1085, , D1085, E1085)</f>
        <v>10040110000000</v>
      </c>
    </row>
    <row ht="140.25" outlineLevel="0" r="1086">
      <c r="A1086" s="168" t="s">
        <v>1612</v>
      </c>
      <c r="B1086" s="169" t="s">
        <v>144</v>
      </c>
      <c r="C1086" s="169" t="s">
        <v>1611</v>
      </c>
      <c r="D1086" s="169" t="s">
        <v>1613</v>
      </c>
      <c r="E1086" s="169" t="s">
        <v>851</v>
      </c>
      <c r="F1086" s="170" t="n">
        <v>3904400</v>
      </c>
      <c r="G1086" s="170" t="n">
        <v>3904400</v>
      </c>
      <c r="H1086" s="164" t="str">
        <f aca="false" ca="false" dt2D="false" dtr="false" t="normal">CONCATENATE(C1086, , D1086, E1086)</f>
        <v>10040110075560</v>
      </c>
    </row>
    <row ht="38.25" outlineLevel="0" r="1087">
      <c r="A1087" s="168" t="s">
        <v>872</v>
      </c>
      <c r="B1087" s="169" t="s">
        <v>144</v>
      </c>
      <c r="C1087" s="169" t="s">
        <v>1611</v>
      </c>
      <c r="D1087" s="169" t="s">
        <v>1613</v>
      </c>
      <c r="E1087" s="169" t="s">
        <v>873</v>
      </c>
      <c r="F1087" s="170" t="n">
        <v>10000</v>
      </c>
      <c r="G1087" s="170" t="n">
        <v>10000</v>
      </c>
      <c r="H1087" s="164" t="str">
        <f aca="false" ca="false" dt2D="false" dtr="false" t="normal">CONCATENATE(C1087, , D1087, E1087)</f>
        <v>10040110075560200</v>
      </c>
    </row>
    <row ht="38.25" outlineLevel="0" r="1088">
      <c r="A1088" s="168" t="s">
        <v>874</v>
      </c>
      <c r="B1088" s="169" t="s">
        <v>144</v>
      </c>
      <c r="C1088" s="169" t="s">
        <v>1611</v>
      </c>
      <c r="D1088" s="169" t="s">
        <v>1613</v>
      </c>
      <c r="E1088" s="169" t="s">
        <v>875</v>
      </c>
      <c r="F1088" s="170" t="n">
        <v>10000</v>
      </c>
      <c r="G1088" s="170" t="n">
        <v>10000</v>
      </c>
      <c r="H1088" s="164" t="str">
        <f aca="false" ca="false" dt2D="false" dtr="false" t="normal">CONCATENATE(C1088, , D1088, E1088)</f>
        <v>10040110075560240</v>
      </c>
    </row>
    <row outlineLevel="0" r="1089">
      <c r="A1089" s="168" t="s">
        <v>876</v>
      </c>
      <c r="B1089" s="169" t="s">
        <v>144</v>
      </c>
      <c r="C1089" s="169" t="s">
        <v>1611</v>
      </c>
      <c r="D1089" s="169" t="s">
        <v>1613</v>
      </c>
      <c r="E1089" s="169" t="s">
        <v>877</v>
      </c>
      <c r="F1089" s="170" t="n">
        <v>10000</v>
      </c>
      <c r="G1089" s="170" t="n">
        <v>10000</v>
      </c>
      <c r="H1089" s="164" t="str">
        <f aca="false" ca="false" dt2D="false" dtr="false" t="normal">CONCATENATE(C1089, , D1089, E1089)</f>
        <v>10040110075560244</v>
      </c>
    </row>
    <row ht="25.5" outlineLevel="0" r="1090">
      <c r="A1090" s="168" t="s">
        <v>969</v>
      </c>
      <c r="B1090" s="169" t="s">
        <v>144</v>
      </c>
      <c r="C1090" s="169" t="s">
        <v>1611</v>
      </c>
      <c r="D1090" s="169" t="s">
        <v>1613</v>
      </c>
      <c r="E1090" s="169" t="s">
        <v>970</v>
      </c>
      <c r="F1090" s="170" t="n">
        <v>3894400</v>
      </c>
      <c r="G1090" s="170" t="n">
        <v>3894400</v>
      </c>
      <c r="H1090" s="164" t="str">
        <f aca="false" ca="false" dt2D="false" dtr="false" t="normal">CONCATENATE(C1090, , D1090, E1090)</f>
        <v>10040110075560300</v>
      </c>
    </row>
    <row ht="38.25" outlineLevel="0" r="1091">
      <c r="A1091" s="168" t="s">
        <v>1151</v>
      </c>
      <c r="B1091" s="169" t="s">
        <v>144</v>
      </c>
      <c r="C1091" s="169" t="s">
        <v>1611</v>
      </c>
      <c r="D1091" s="169" t="s">
        <v>1613</v>
      </c>
      <c r="E1091" s="169" t="s">
        <v>1152</v>
      </c>
      <c r="F1091" s="170" t="n">
        <v>3894400</v>
      </c>
      <c r="G1091" s="170" t="n">
        <v>3894400</v>
      </c>
      <c r="H1091" s="164" t="str">
        <f aca="false" ca="false" dt2D="false" dtr="false" t="normal">CONCATENATE(C1091, , D1091, E1091)</f>
        <v>10040110075560320</v>
      </c>
    </row>
    <row ht="38.25" outlineLevel="0" r="1092">
      <c r="A1092" s="168" t="s">
        <v>1153</v>
      </c>
      <c r="B1092" s="169" t="s">
        <v>144</v>
      </c>
      <c r="C1092" s="169" t="s">
        <v>1611</v>
      </c>
      <c r="D1092" s="169" t="s">
        <v>1613</v>
      </c>
      <c r="E1092" s="169" t="s">
        <v>1154</v>
      </c>
      <c r="F1092" s="170" t="n">
        <v>3894400</v>
      </c>
      <c r="G1092" s="170" t="n">
        <v>3894400</v>
      </c>
      <c r="H1092" s="164" t="str">
        <f aca="false" ca="false" dt2D="false" dtr="false" t="normal">CONCATENATE(C1092, , D1092, E1092)</f>
        <v>10040110075560321</v>
      </c>
    </row>
    <row outlineLevel="0" r="1093">
      <c r="A1093" s="168" t="s">
        <v>1231</v>
      </c>
      <c r="B1093" s="169" t="s">
        <v>144</v>
      </c>
      <c r="C1093" s="169" t="s">
        <v>1232</v>
      </c>
      <c r="D1093" s="169" t="s">
        <v>851</v>
      </c>
      <c r="E1093" s="169" t="s">
        <v>851</v>
      </c>
      <c r="F1093" s="170" t="n">
        <v>1938956</v>
      </c>
      <c r="G1093" s="170" t="n">
        <v>1938956</v>
      </c>
      <c r="H1093" s="164" t="str">
        <f aca="false" ca="false" dt2D="false" dtr="false" t="normal">CONCATENATE(C1093, , D1093, E1093)</f>
        <v>1100</v>
      </c>
    </row>
    <row outlineLevel="0" r="1094">
      <c r="A1094" s="168" t="s">
        <v>1392</v>
      </c>
      <c r="B1094" s="169" t="s">
        <v>144</v>
      </c>
      <c r="C1094" s="169" t="s">
        <v>1393</v>
      </c>
      <c r="D1094" s="169" t="s">
        <v>851</v>
      </c>
      <c r="E1094" s="169" t="s">
        <v>851</v>
      </c>
      <c r="F1094" s="170" t="n">
        <v>1938956</v>
      </c>
      <c r="G1094" s="170" t="n">
        <v>1938956</v>
      </c>
      <c r="H1094" s="164" t="str">
        <f aca="false" ca="false" dt2D="false" dtr="false" t="normal">CONCATENATE(C1094, , D1094, E1094)</f>
        <v>1101</v>
      </c>
    </row>
    <row ht="25.5" outlineLevel="0" r="1095">
      <c r="A1095" s="168" t="s">
        <v>1137</v>
      </c>
      <c r="B1095" s="169" t="s">
        <v>144</v>
      </c>
      <c r="C1095" s="169" t="s">
        <v>1393</v>
      </c>
      <c r="D1095" s="169" t="s">
        <v>1138</v>
      </c>
      <c r="E1095" s="169" t="s">
        <v>851</v>
      </c>
      <c r="F1095" s="170" t="n">
        <v>1938956</v>
      </c>
      <c r="G1095" s="170" t="n">
        <v>1938956</v>
      </c>
      <c r="H1095" s="164" t="str">
        <f aca="false" ca="false" dt2D="false" dtr="false" t="normal">CONCATENATE(C1095, , D1095, E1095)</f>
        <v>11010100000000</v>
      </c>
    </row>
    <row ht="38.25" outlineLevel="0" r="1096">
      <c r="A1096" s="168" t="s">
        <v>1215</v>
      </c>
      <c r="B1096" s="169" t="s">
        <v>144</v>
      </c>
      <c r="C1096" s="169" t="s">
        <v>1393</v>
      </c>
      <c r="D1096" s="169" t="s">
        <v>1216</v>
      </c>
      <c r="E1096" s="169" t="s">
        <v>851</v>
      </c>
      <c r="F1096" s="170" t="n">
        <v>1938956</v>
      </c>
      <c r="G1096" s="170" t="n">
        <v>1938956</v>
      </c>
      <c r="H1096" s="164" t="str">
        <f aca="false" ca="false" dt2D="false" dtr="false" t="normal">CONCATENATE(C1096, , D1096, E1096)</f>
        <v>11010110000000</v>
      </c>
    </row>
    <row ht="140.25" outlineLevel="0" r="1097">
      <c r="A1097" s="168" t="s">
        <v>1530</v>
      </c>
      <c r="B1097" s="169" t="s">
        <v>144</v>
      </c>
      <c r="C1097" s="169" t="s">
        <v>1393</v>
      </c>
      <c r="D1097" s="169" t="s">
        <v>1531</v>
      </c>
      <c r="E1097" s="169" t="s">
        <v>851</v>
      </c>
      <c r="F1097" s="170" t="n">
        <v>1368100</v>
      </c>
      <c r="G1097" s="170" t="n">
        <v>1368100</v>
      </c>
      <c r="H1097" s="164" t="str">
        <f aca="false" ca="false" dt2D="false" dtr="false" t="normal">CONCATENATE(C1097, , D1097, E1097)</f>
        <v>11010110040031</v>
      </c>
    </row>
    <row ht="38.25" outlineLevel="0" r="1098">
      <c r="A1098" s="168" t="s">
        <v>1120</v>
      </c>
      <c r="B1098" s="169" t="s">
        <v>144</v>
      </c>
      <c r="C1098" s="169" t="s">
        <v>1393</v>
      </c>
      <c r="D1098" s="169" t="s">
        <v>1531</v>
      </c>
      <c r="E1098" s="169" t="s">
        <v>1121</v>
      </c>
      <c r="F1098" s="170" t="n">
        <v>1368100</v>
      </c>
      <c r="G1098" s="170" t="n">
        <v>1368100</v>
      </c>
      <c r="H1098" s="164" t="str">
        <f aca="false" ca="false" dt2D="false" dtr="false" t="normal">CONCATENATE(C1098, , D1098, E1098)</f>
        <v>11010110040031600</v>
      </c>
    </row>
    <row outlineLevel="0" r="1099">
      <c r="A1099" s="168" t="s">
        <v>1247</v>
      </c>
      <c r="B1099" s="169" t="s">
        <v>144</v>
      </c>
      <c r="C1099" s="169" t="s">
        <v>1393</v>
      </c>
      <c r="D1099" s="169" t="s">
        <v>1531</v>
      </c>
      <c r="E1099" s="169" t="s">
        <v>1248</v>
      </c>
      <c r="F1099" s="170" t="n">
        <v>1368100</v>
      </c>
      <c r="G1099" s="170" t="n">
        <v>1368100</v>
      </c>
      <c r="H1099" s="164" t="str">
        <f aca="false" ca="false" dt2D="false" dtr="false" t="normal">CONCATENATE(C1099, , D1099, E1099)</f>
        <v>11010110040031610</v>
      </c>
    </row>
    <row ht="76.5" outlineLevel="0" r="1100">
      <c r="A1100" s="168" t="s">
        <v>1249</v>
      </c>
      <c r="B1100" s="169" t="s">
        <v>144</v>
      </c>
      <c r="C1100" s="169" t="s">
        <v>1393</v>
      </c>
      <c r="D1100" s="169" t="s">
        <v>1531</v>
      </c>
      <c r="E1100" s="169" t="s">
        <v>1250</v>
      </c>
      <c r="F1100" s="170" t="n">
        <v>1368100</v>
      </c>
      <c r="G1100" s="170" t="n">
        <v>1368100</v>
      </c>
      <c r="H1100" s="164" t="str">
        <f aca="false" ca="false" dt2D="false" dtr="false" t="normal">CONCATENATE(C1100, , D1100, E1100)</f>
        <v>11010110040031611</v>
      </c>
    </row>
    <row ht="153" outlineLevel="0" r="1101">
      <c r="A1101" s="168" t="s">
        <v>1550</v>
      </c>
      <c r="B1101" s="169" t="s">
        <v>144</v>
      </c>
      <c r="C1101" s="169" t="s">
        <v>1393</v>
      </c>
      <c r="D1101" s="169" t="s">
        <v>1551</v>
      </c>
      <c r="E1101" s="169" t="s">
        <v>851</v>
      </c>
      <c r="F1101" s="170" t="n">
        <v>525096</v>
      </c>
      <c r="G1101" s="170" t="n">
        <v>525096</v>
      </c>
      <c r="H1101" s="164" t="str">
        <f aca="false" ca="false" dt2D="false" dtr="false" t="normal">CONCATENATE(C1101, , D1101, E1101)</f>
        <v>1101011004Г030</v>
      </c>
    </row>
    <row ht="38.25" outlineLevel="0" r="1102">
      <c r="A1102" s="168" t="s">
        <v>1120</v>
      </c>
      <c r="B1102" s="169" t="s">
        <v>144</v>
      </c>
      <c r="C1102" s="169" t="s">
        <v>1393</v>
      </c>
      <c r="D1102" s="169" t="s">
        <v>1551</v>
      </c>
      <c r="E1102" s="169" t="s">
        <v>1121</v>
      </c>
      <c r="F1102" s="170" t="n">
        <v>525096</v>
      </c>
      <c r="G1102" s="170" t="n">
        <v>525096</v>
      </c>
      <c r="H1102" s="164" t="str">
        <f aca="false" ca="false" dt2D="false" dtr="false" t="normal">CONCATENATE(C1102, , D1102, E1102)</f>
        <v>1101011004Г030600</v>
      </c>
    </row>
    <row outlineLevel="0" r="1103">
      <c r="A1103" s="168" t="s">
        <v>1247</v>
      </c>
      <c r="B1103" s="169" t="s">
        <v>144</v>
      </c>
      <c r="C1103" s="169" t="s">
        <v>1393</v>
      </c>
      <c r="D1103" s="169" t="s">
        <v>1551</v>
      </c>
      <c r="E1103" s="169" t="s">
        <v>1248</v>
      </c>
      <c r="F1103" s="170" t="n">
        <v>525096</v>
      </c>
      <c r="G1103" s="170" t="n">
        <v>525096</v>
      </c>
      <c r="H1103" s="164" t="str">
        <f aca="false" ca="false" dt2D="false" dtr="false" t="normal">CONCATENATE(C1103, , D1103, E1103)</f>
        <v>1101011004Г030610</v>
      </c>
    </row>
    <row ht="76.5" outlineLevel="0" r="1104">
      <c r="A1104" s="168" t="s">
        <v>1249</v>
      </c>
      <c r="B1104" s="169" t="s">
        <v>144</v>
      </c>
      <c r="C1104" s="169" t="s">
        <v>1393</v>
      </c>
      <c r="D1104" s="169" t="s">
        <v>1551</v>
      </c>
      <c r="E1104" s="169" t="s">
        <v>1250</v>
      </c>
      <c r="F1104" s="170" t="n">
        <v>525096</v>
      </c>
      <c r="G1104" s="170" t="n">
        <v>525096</v>
      </c>
      <c r="H1104" s="164" t="str">
        <f aca="false" ca="false" dt2D="false" dtr="false" t="normal">CONCATENATE(C1104, , D1104, E1104)</f>
        <v>1101011004Г030611</v>
      </c>
    </row>
    <row ht="127.5" outlineLevel="0" r="1105">
      <c r="A1105" s="168" t="s">
        <v>1554</v>
      </c>
      <c r="B1105" s="169" t="s">
        <v>144</v>
      </c>
      <c r="C1105" s="169" t="s">
        <v>1393</v>
      </c>
      <c r="D1105" s="169" t="s">
        <v>1555</v>
      </c>
      <c r="E1105" s="169" t="s">
        <v>851</v>
      </c>
      <c r="F1105" s="170" t="n">
        <v>45760</v>
      </c>
      <c r="G1105" s="170" t="n">
        <v>45760</v>
      </c>
      <c r="H1105" s="164" t="str">
        <f aca="false" ca="false" dt2D="false" dtr="false" t="normal">CONCATENATE(C1105, , D1105, E1105)</f>
        <v>1101011004Э030</v>
      </c>
    </row>
    <row ht="38.25" outlineLevel="0" r="1106">
      <c r="A1106" s="168" t="s">
        <v>1120</v>
      </c>
      <c r="B1106" s="169" t="s">
        <v>144</v>
      </c>
      <c r="C1106" s="169" t="s">
        <v>1393</v>
      </c>
      <c r="D1106" s="169" t="s">
        <v>1555</v>
      </c>
      <c r="E1106" s="169" t="s">
        <v>1121</v>
      </c>
      <c r="F1106" s="170" t="n">
        <v>45760</v>
      </c>
      <c r="G1106" s="170" t="n">
        <v>45760</v>
      </c>
      <c r="H1106" s="164" t="str">
        <f aca="false" ca="false" dt2D="false" dtr="false" t="normal">CONCATENATE(C1106, , D1106, E1106)</f>
        <v>1101011004Э030600</v>
      </c>
    </row>
    <row outlineLevel="0" r="1107">
      <c r="A1107" s="168" t="s">
        <v>1247</v>
      </c>
      <c r="B1107" s="169" t="s">
        <v>144</v>
      </c>
      <c r="C1107" s="169" t="s">
        <v>1393</v>
      </c>
      <c r="D1107" s="169" t="s">
        <v>1555</v>
      </c>
      <c r="E1107" s="169" t="s">
        <v>1248</v>
      </c>
      <c r="F1107" s="170" t="n">
        <v>45760</v>
      </c>
      <c r="G1107" s="170" t="n">
        <v>45760</v>
      </c>
      <c r="H1107" s="164" t="str">
        <f aca="false" ca="false" dt2D="false" dtr="false" t="normal">CONCATENATE(C1107, , D1107, E1107)</f>
        <v>1101011004Э030610</v>
      </c>
    </row>
    <row ht="76.5" outlineLevel="0" r="1108">
      <c r="A1108" s="168" t="s">
        <v>1249</v>
      </c>
      <c r="B1108" s="169" t="s">
        <v>144</v>
      </c>
      <c r="C1108" s="169" t="s">
        <v>1393</v>
      </c>
      <c r="D1108" s="169" t="s">
        <v>1555</v>
      </c>
      <c r="E1108" s="169" t="s">
        <v>1250</v>
      </c>
      <c r="F1108" s="170" t="n">
        <v>45760</v>
      </c>
      <c r="G1108" s="170" t="n">
        <v>45760</v>
      </c>
      <c r="H1108" s="164" t="str">
        <f aca="false" ca="false" dt2D="false" dtr="false" t="normal">CONCATENATE(C1108, , D1108, E1108)</f>
        <v>1101011004Э030611</v>
      </c>
    </row>
    <row ht="25.5" outlineLevel="0" r="1109">
      <c r="A1109" s="168" t="s">
        <v>1616</v>
      </c>
      <c r="B1109" s="169" t="s">
        <v>604</v>
      </c>
      <c r="C1109" s="169" t="s">
        <v>851</v>
      </c>
      <c r="D1109" s="169" t="s">
        <v>851</v>
      </c>
      <c r="E1109" s="169" t="s">
        <v>851</v>
      </c>
      <c r="F1109" s="170" t="n">
        <v>31928800</v>
      </c>
      <c r="G1109" s="170" t="n">
        <v>31928800</v>
      </c>
      <c r="H1109" s="164" t="str">
        <f aca="false" ca="false" dt2D="false" dtr="false" t="normal">CONCATENATE(C1109, , D1109, E1109)</f>
        <v/>
      </c>
    </row>
    <row ht="38.25" outlineLevel="0" r="1110">
      <c r="A1110" s="168" t="s">
        <v>973</v>
      </c>
      <c r="B1110" s="169" t="s">
        <v>604</v>
      </c>
      <c r="C1110" s="169" t="s">
        <v>974</v>
      </c>
      <c r="D1110" s="169" t="s">
        <v>851</v>
      </c>
      <c r="E1110" s="169" t="s">
        <v>851</v>
      </c>
      <c r="F1110" s="170" t="n">
        <v>25777760</v>
      </c>
      <c r="G1110" s="170" t="n">
        <v>25777760</v>
      </c>
      <c r="H1110" s="164" t="str">
        <f aca="false" ca="false" dt2D="false" dtr="false" t="normal">CONCATENATE(C1110, , D1110, E1110)</f>
        <v>0300</v>
      </c>
    </row>
    <row ht="51" outlineLevel="0" r="1111">
      <c r="A1111" s="168" t="s">
        <v>975</v>
      </c>
      <c r="B1111" s="169" t="s">
        <v>604</v>
      </c>
      <c r="C1111" s="169" t="s">
        <v>976</v>
      </c>
      <c r="D1111" s="169" t="s">
        <v>851</v>
      </c>
      <c r="E1111" s="169" t="s">
        <v>851</v>
      </c>
      <c r="F1111" s="170" t="n">
        <v>25777760</v>
      </c>
      <c r="G1111" s="170" t="n">
        <v>25777760</v>
      </c>
      <c r="H1111" s="164" t="str">
        <f aca="false" ca="false" dt2D="false" dtr="false" t="normal">CONCATENATE(C1111, , D1111, E1111)</f>
        <v>0310</v>
      </c>
    </row>
    <row ht="63.75" outlineLevel="0" r="1112">
      <c r="A1112" s="168" t="s">
        <v>952</v>
      </c>
      <c r="B1112" s="169" t="s">
        <v>604</v>
      </c>
      <c r="C1112" s="169" t="s">
        <v>976</v>
      </c>
      <c r="D1112" s="169" t="s">
        <v>953</v>
      </c>
      <c r="E1112" s="169" t="s">
        <v>851</v>
      </c>
      <c r="F1112" s="170" t="n">
        <v>25777760</v>
      </c>
      <c r="G1112" s="170" t="n">
        <v>25777760</v>
      </c>
      <c r="H1112" s="164" t="str">
        <f aca="false" ca="false" dt2D="false" dtr="false" t="normal">CONCATENATE(C1112, , D1112, E1112)</f>
        <v>03100400000000</v>
      </c>
    </row>
    <row ht="25.5" outlineLevel="0" r="1113">
      <c r="A1113" s="168" t="s">
        <v>998</v>
      </c>
      <c r="B1113" s="169" t="s">
        <v>604</v>
      </c>
      <c r="C1113" s="169" t="s">
        <v>976</v>
      </c>
      <c r="D1113" s="169" t="s">
        <v>999</v>
      </c>
      <c r="E1113" s="169" t="s">
        <v>851</v>
      </c>
      <c r="F1113" s="170" t="n">
        <v>25777760</v>
      </c>
      <c r="G1113" s="170" t="n">
        <v>25777760</v>
      </c>
      <c r="H1113" s="164" t="str">
        <f aca="false" ca="false" dt2D="false" dtr="false" t="normal">CONCATENATE(C1113, , D1113, E1113)</f>
        <v>03100420000000</v>
      </c>
    </row>
    <row ht="153" outlineLevel="0" r="1114">
      <c r="A1114" s="168" t="s">
        <v>1623</v>
      </c>
      <c r="B1114" s="169" t="s">
        <v>604</v>
      </c>
      <c r="C1114" s="169" t="s">
        <v>976</v>
      </c>
      <c r="D1114" s="169" t="s">
        <v>1624</v>
      </c>
      <c r="E1114" s="169" t="s">
        <v>851</v>
      </c>
      <c r="F1114" s="170" t="n">
        <v>21102512</v>
      </c>
      <c r="G1114" s="170" t="n">
        <v>21102512</v>
      </c>
      <c r="H1114" s="164" t="str">
        <f aca="false" ca="false" dt2D="false" dtr="false" t="normal">CONCATENATE(C1114, , D1114, E1114)</f>
        <v>03100420040010</v>
      </c>
    </row>
    <row ht="76.5" outlineLevel="0" r="1115">
      <c r="A1115" s="168" t="s">
        <v>862</v>
      </c>
      <c r="B1115" s="169" t="s">
        <v>604</v>
      </c>
      <c r="C1115" s="169" t="s">
        <v>976</v>
      </c>
      <c r="D1115" s="169" t="s">
        <v>1624</v>
      </c>
      <c r="E1115" s="169" t="s">
        <v>505</v>
      </c>
      <c r="F1115" s="170" t="n">
        <v>19164242</v>
      </c>
      <c r="G1115" s="170" t="n">
        <v>19164242</v>
      </c>
      <c r="H1115" s="164" t="str">
        <f aca="false" ca="false" dt2D="false" dtr="false" t="normal">CONCATENATE(C1115, , D1115, E1115)</f>
        <v>03100420040010100</v>
      </c>
    </row>
    <row ht="25.5" outlineLevel="0" r="1116">
      <c r="A1116" s="168" t="s">
        <v>981</v>
      </c>
      <c r="B1116" s="169" t="s">
        <v>604</v>
      </c>
      <c r="C1116" s="169" t="s">
        <v>976</v>
      </c>
      <c r="D1116" s="169" t="s">
        <v>1624</v>
      </c>
      <c r="E1116" s="169" t="s">
        <v>483</v>
      </c>
      <c r="F1116" s="170" t="n">
        <v>19164242</v>
      </c>
      <c r="G1116" s="170" t="n">
        <v>19164242</v>
      </c>
      <c r="H1116" s="164" t="str">
        <f aca="false" ca="false" dt2D="false" dtr="false" t="normal">CONCATENATE(C1116, , D1116, E1116)</f>
        <v>03100420040010110</v>
      </c>
    </row>
    <row outlineLevel="0" r="1117">
      <c r="A1117" s="168" t="s">
        <v>982</v>
      </c>
      <c r="B1117" s="169" t="s">
        <v>604</v>
      </c>
      <c r="C1117" s="169" t="s">
        <v>976</v>
      </c>
      <c r="D1117" s="169" t="s">
        <v>1624</v>
      </c>
      <c r="E1117" s="169" t="s">
        <v>983</v>
      </c>
      <c r="F1117" s="170" t="n">
        <v>14701000</v>
      </c>
      <c r="G1117" s="170" t="n">
        <v>14701000</v>
      </c>
      <c r="H1117" s="164" t="str">
        <f aca="false" ca="false" dt2D="false" dtr="false" t="normal">CONCATENATE(C1117, , D1117, E1117)</f>
        <v>03100420040010111</v>
      </c>
    </row>
    <row ht="25.5" outlineLevel="0" r="1118">
      <c r="A1118" s="168" t="s">
        <v>1201</v>
      </c>
      <c r="B1118" s="169" t="s">
        <v>604</v>
      </c>
      <c r="C1118" s="169" t="s">
        <v>976</v>
      </c>
      <c r="D1118" s="169" t="s">
        <v>1624</v>
      </c>
      <c r="E1118" s="169" t="s">
        <v>1202</v>
      </c>
      <c r="F1118" s="170" t="n">
        <v>32600</v>
      </c>
      <c r="G1118" s="170" t="n">
        <v>32600</v>
      </c>
      <c r="H1118" s="164" t="str">
        <f aca="false" ca="false" dt2D="false" dtr="false" t="normal">CONCATENATE(C1118, , D1118, E1118)</f>
        <v>03100420040010112</v>
      </c>
    </row>
    <row ht="51" outlineLevel="0" r="1119">
      <c r="A1119" s="168" t="s">
        <v>984</v>
      </c>
      <c r="B1119" s="169" t="s">
        <v>604</v>
      </c>
      <c r="C1119" s="169" t="s">
        <v>976</v>
      </c>
      <c r="D1119" s="169" t="s">
        <v>1624</v>
      </c>
      <c r="E1119" s="169" t="s">
        <v>985</v>
      </c>
      <c r="F1119" s="170" t="n">
        <v>4430642</v>
      </c>
      <c r="G1119" s="170" t="n">
        <v>4430642</v>
      </c>
      <c r="H1119" s="164" t="str">
        <f aca="false" ca="false" dt2D="false" dtr="false" t="normal">CONCATENATE(C1119, , D1119, E1119)</f>
        <v>03100420040010119</v>
      </c>
    </row>
    <row ht="38.25" outlineLevel="0" r="1120">
      <c r="A1120" s="168" t="s">
        <v>872</v>
      </c>
      <c r="B1120" s="169" t="s">
        <v>604</v>
      </c>
      <c r="C1120" s="169" t="s">
        <v>976</v>
      </c>
      <c r="D1120" s="169" t="s">
        <v>1624</v>
      </c>
      <c r="E1120" s="169" t="s">
        <v>873</v>
      </c>
      <c r="F1120" s="170" t="n">
        <v>1938270</v>
      </c>
      <c r="G1120" s="170" t="n">
        <v>1938270</v>
      </c>
      <c r="H1120" s="164" t="str">
        <f aca="false" ca="false" dt2D="false" dtr="false" t="normal">CONCATENATE(C1120, , D1120, E1120)</f>
        <v>03100420040010200</v>
      </c>
    </row>
    <row ht="38.25" outlineLevel="0" r="1121">
      <c r="A1121" s="168" t="s">
        <v>874</v>
      </c>
      <c r="B1121" s="169" t="s">
        <v>604</v>
      </c>
      <c r="C1121" s="169" t="s">
        <v>976</v>
      </c>
      <c r="D1121" s="169" t="s">
        <v>1624</v>
      </c>
      <c r="E1121" s="169" t="s">
        <v>875</v>
      </c>
      <c r="F1121" s="170" t="n">
        <v>1938270</v>
      </c>
      <c r="G1121" s="170" t="n">
        <v>1938270</v>
      </c>
      <c r="H1121" s="164" t="str">
        <f aca="false" ca="false" dt2D="false" dtr="false" t="normal">CONCATENATE(C1121, , D1121, E1121)</f>
        <v>03100420040010240</v>
      </c>
    </row>
    <row outlineLevel="0" r="1122">
      <c r="A1122" s="168" t="s">
        <v>876</v>
      </c>
      <c r="B1122" s="169" t="s">
        <v>604</v>
      </c>
      <c r="C1122" s="169" t="s">
        <v>976</v>
      </c>
      <c r="D1122" s="169" t="s">
        <v>1624</v>
      </c>
      <c r="E1122" s="169" t="s">
        <v>877</v>
      </c>
      <c r="F1122" s="170" t="n">
        <v>1938270</v>
      </c>
      <c r="G1122" s="170" t="n">
        <v>1938270</v>
      </c>
      <c r="H1122" s="164" t="str">
        <f aca="false" ca="false" dt2D="false" dtr="false" t="normal">CONCATENATE(C1122, , D1122, E1122)</f>
        <v>03100420040010244</v>
      </c>
    </row>
    <row ht="165.75" outlineLevel="0" r="1123">
      <c r="A1123" s="168" t="s">
        <v>1625</v>
      </c>
      <c r="B1123" s="169" t="s">
        <v>604</v>
      </c>
      <c r="C1123" s="169" t="s">
        <v>976</v>
      </c>
      <c r="D1123" s="169" t="s">
        <v>1626</v>
      </c>
      <c r="E1123" s="169" t="s">
        <v>851</v>
      </c>
      <c r="F1123" s="170" t="n">
        <v>1413106</v>
      </c>
      <c r="G1123" s="170" t="n">
        <v>1413106</v>
      </c>
      <c r="H1123" s="164" t="str">
        <f aca="false" ca="false" dt2D="false" dtr="false" t="normal">CONCATENATE(C1123, , D1123, E1123)</f>
        <v>03100420041010</v>
      </c>
    </row>
    <row ht="76.5" outlineLevel="0" r="1124">
      <c r="A1124" s="168" t="s">
        <v>862</v>
      </c>
      <c r="B1124" s="169" t="s">
        <v>604</v>
      </c>
      <c r="C1124" s="169" t="s">
        <v>976</v>
      </c>
      <c r="D1124" s="169" t="s">
        <v>1626</v>
      </c>
      <c r="E1124" s="169" t="s">
        <v>505</v>
      </c>
      <c r="F1124" s="170" t="n">
        <v>1413106</v>
      </c>
      <c r="G1124" s="170" t="n">
        <v>1413106</v>
      </c>
      <c r="H1124" s="164" t="str">
        <f aca="false" ca="false" dt2D="false" dtr="false" t="normal">CONCATENATE(C1124, , D1124, E1124)</f>
        <v>03100420041010100</v>
      </c>
    </row>
    <row ht="25.5" outlineLevel="0" r="1125">
      <c r="A1125" s="168" t="s">
        <v>981</v>
      </c>
      <c r="B1125" s="169" t="s">
        <v>604</v>
      </c>
      <c r="C1125" s="169" t="s">
        <v>976</v>
      </c>
      <c r="D1125" s="169" t="s">
        <v>1626</v>
      </c>
      <c r="E1125" s="169" t="s">
        <v>483</v>
      </c>
      <c r="F1125" s="170" t="n">
        <v>1413106</v>
      </c>
      <c r="G1125" s="170" t="n">
        <v>1413106</v>
      </c>
      <c r="H1125" s="164" t="str">
        <f aca="false" ca="false" dt2D="false" dtr="false" t="normal">CONCATENATE(C1125, , D1125, E1125)</f>
        <v>03100420041010110</v>
      </c>
    </row>
    <row outlineLevel="0" r="1126">
      <c r="A1126" s="168" t="s">
        <v>982</v>
      </c>
      <c r="B1126" s="169" t="s">
        <v>604</v>
      </c>
      <c r="C1126" s="169" t="s">
        <v>976</v>
      </c>
      <c r="D1126" s="169" t="s">
        <v>1626</v>
      </c>
      <c r="E1126" s="169" t="s">
        <v>983</v>
      </c>
      <c r="F1126" s="170" t="n">
        <v>1085335</v>
      </c>
      <c r="G1126" s="170" t="n">
        <v>1085335</v>
      </c>
      <c r="H1126" s="164" t="str">
        <f aca="false" ca="false" dt2D="false" dtr="false" t="normal">CONCATENATE(C1126, , D1126, E1126)</f>
        <v>03100420041010111</v>
      </c>
    </row>
    <row ht="51" outlineLevel="0" r="1127">
      <c r="A1127" s="168" t="s">
        <v>984</v>
      </c>
      <c r="B1127" s="169" t="s">
        <v>604</v>
      </c>
      <c r="C1127" s="169" t="s">
        <v>976</v>
      </c>
      <c r="D1127" s="169" t="s">
        <v>1626</v>
      </c>
      <c r="E1127" s="169" t="s">
        <v>985</v>
      </c>
      <c r="F1127" s="170" t="n">
        <v>327771</v>
      </c>
      <c r="G1127" s="170" t="n">
        <v>327771</v>
      </c>
      <c r="H1127" s="164" t="str">
        <f aca="false" ca="false" dt2D="false" dtr="false" t="normal">CONCATENATE(C1127, , D1127, E1127)</f>
        <v>03100420041010119</v>
      </c>
    </row>
    <row ht="153" outlineLevel="0" r="1128">
      <c r="A1128" s="168" t="s">
        <v>1627</v>
      </c>
      <c r="B1128" s="169" t="s">
        <v>604</v>
      </c>
      <c r="C1128" s="169" t="s">
        <v>976</v>
      </c>
      <c r="D1128" s="169" t="s">
        <v>1628</v>
      </c>
      <c r="E1128" s="169" t="s">
        <v>851</v>
      </c>
      <c r="F1128" s="170" t="n">
        <v>163657</v>
      </c>
      <c r="G1128" s="170" t="n">
        <v>163657</v>
      </c>
      <c r="H1128" s="164" t="str">
        <f aca="false" ca="false" dt2D="false" dtr="false" t="normal">CONCATENATE(C1128, , D1128, E1128)</f>
        <v>03100420047010</v>
      </c>
    </row>
    <row ht="76.5" outlineLevel="0" r="1129">
      <c r="A1129" s="168" t="s">
        <v>862</v>
      </c>
      <c r="B1129" s="169" t="s">
        <v>604</v>
      </c>
      <c r="C1129" s="169" t="s">
        <v>976</v>
      </c>
      <c r="D1129" s="169" t="s">
        <v>1628</v>
      </c>
      <c r="E1129" s="169" t="s">
        <v>505</v>
      </c>
      <c r="F1129" s="170" t="n">
        <v>163657</v>
      </c>
      <c r="G1129" s="170" t="n">
        <v>163657</v>
      </c>
      <c r="H1129" s="164" t="str">
        <f aca="false" ca="false" dt2D="false" dtr="false" t="normal">CONCATENATE(C1129, , D1129, E1129)</f>
        <v>03100420047010100</v>
      </c>
    </row>
    <row ht="25.5" outlineLevel="0" r="1130">
      <c r="A1130" s="168" t="s">
        <v>981</v>
      </c>
      <c r="B1130" s="169" t="s">
        <v>604</v>
      </c>
      <c r="C1130" s="169" t="s">
        <v>976</v>
      </c>
      <c r="D1130" s="169" t="s">
        <v>1628</v>
      </c>
      <c r="E1130" s="169" t="s">
        <v>483</v>
      </c>
      <c r="F1130" s="170" t="n">
        <v>163657</v>
      </c>
      <c r="G1130" s="170" t="n">
        <v>163657</v>
      </c>
      <c r="H1130" s="164" t="str">
        <f aca="false" ca="false" dt2D="false" dtr="false" t="normal">CONCATENATE(C1130, , D1130, E1130)</f>
        <v>03100420047010110</v>
      </c>
    </row>
    <row ht="25.5" outlineLevel="0" r="1131">
      <c r="A1131" s="168" t="s">
        <v>1201</v>
      </c>
      <c r="B1131" s="169" t="s">
        <v>604</v>
      </c>
      <c r="C1131" s="169" t="s">
        <v>976</v>
      </c>
      <c r="D1131" s="169" t="s">
        <v>1628</v>
      </c>
      <c r="E1131" s="169" t="s">
        <v>1202</v>
      </c>
      <c r="F1131" s="170" t="n">
        <v>163657</v>
      </c>
      <c r="G1131" s="170" t="n">
        <v>163657</v>
      </c>
      <c r="H1131" s="164" t="str">
        <f aca="false" ca="false" dt2D="false" dtr="false" t="normal">CONCATENATE(C1131, , D1131, E1131)</f>
        <v>03100420047010112</v>
      </c>
    </row>
    <row ht="165.75" outlineLevel="0" r="1132">
      <c r="A1132" s="168" t="s">
        <v>1629</v>
      </c>
      <c r="B1132" s="169" t="s">
        <v>604</v>
      </c>
      <c r="C1132" s="169" t="s">
        <v>976</v>
      </c>
      <c r="D1132" s="169" t="s">
        <v>1630</v>
      </c>
      <c r="E1132" s="169" t="s">
        <v>851</v>
      </c>
      <c r="F1132" s="170" t="n">
        <v>2136650</v>
      </c>
      <c r="G1132" s="170" t="n">
        <v>2136650</v>
      </c>
      <c r="H1132" s="164" t="str">
        <f aca="false" ca="false" dt2D="false" dtr="false" t="normal">CONCATENATE(C1132, , D1132, E1132)</f>
        <v>0310042004Г010</v>
      </c>
    </row>
    <row ht="38.25" outlineLevel="0" r="1133">
      <c r="A1133" s="168" t="s">
        <v>872</v>
      </c>
      <c r="B1133" s="169" t="s">
        <v>604</v>
      </c>
      <c r="C1133" s="169" t="s">
        <v>976</v>
      </c>
      <c r="D1133" s="169" t="s">
        <v>1630</v>
      </c>
      <c r="E1133" s="169" t="s">
        <v>873</v>
      </c>
      <c r="F1133" s="170" t="n">
        <v>2136650</v>
      </c>
      <c r="G1133" s="170" t="n">
        <v>2136650</v>
      </c>
      <c r="H1133" s="164" t="str">
        <f aca="false" ca="false" dt2D="false" dtr="false" t="normal">CONCATENATE(C1133, , D1133, E1133)</f>
        <v>0310042004Г010200</v>
      </c>
    </row>
    <row ht="38.25" outlineLevel="0" r="1134">
      <c r="A1134" s="168" t="s">
        <v>874</v>
      </c>
      <c r="B1134" s="169" t="s">
        <v>604</v>
      </c>
      <c r="C1134" s="169" t="s">
        <v>976</v>
      </c>
      <c r="D1134" s="169" t="s">
        <v>1630</v>
      </c>
      <c r="E1134" s="169" t="s">
        <v>875</v>
      </c>
      <c r="F1134" s="170" t="n">
        <v>2136650</v>
      </c>
      <c r="G1134" s="170" t="n">
        <v>2136650</v>
      </c>
      <c r="H1134" s="164" t="str">
        <f aca="false" ca="false" dt2D="false" dtr="false" t="normal">CONCATENATE(C1134, , D1134, E1134)</f>
        <v>0310042004Г010240</v>
      </c>
    </row>
    <row outlineLevel="0" r="1135">
      <c r="A1135" s="168" t="s">
        <v>876</v>
      </c>
      <c r="B1135" s="169" t="s">
        <v>604</v>
      </c>
      <c r="C1135" s="169" t="s">
        <v>976</v>
      </c>
      <c r="D1135" s="169" t="s">
        <v>1630</v>
      </c>
      <c r="E1135" s="169" t="s">
        <v>877</v>
      </c>
      <c r="F1135" s="170" t="n">
        <v>7650</v>
      </c>
      <c r="G1135" s="170" t="n">
        <v>7650</v>
      </c>
      <c r="H1135" s="164" t="str">
        <f aca="false" ca="false" dt2D="false" dtr="false" t="normal">CONCATENATE(C1135, , D1135, E1135)</f>
        <v>0310042004Г010244</v>
      </c>
    </row>
    <row outlineLevel="0" r="1136">
      <c r="A1136" s="168" t="s">
        <v>922</v>
      </c>
      <c r="B1136" s="169" t="s">
        <v>604</v>
      </c>
      <c r="C1136" s="169" t="s">
        <v>976</v>
      </c>
      <c r="D1136" s="169" t="s">
        <v>1630</v>
      </c>
      <c r="E1136" s="169" t="s">
        <v>923</v>
      </c>
      <c r="F1136" s="170" t="n">
        <v>2129000</v>
      </c>
      <c r="G1136" s="170" t="n">
        <v>2129000</v>
      </c>
      <c r="H1136" s="164" t="str">
        <f aca="false" ca="false" dt2D="false" dtr="false" t="normal">CONCATENATE(C1136, , D1136, E1136)</f>
        <v>0310042004Г010247</v>
      </c>
    </row>
    <row ht="178.5" outlineLevel="0" r="1137">
      <c r="A1137" s="168" t="s">
        <v>1631</v>
      </c>
      <c r="B1137" s="169" t="s">
        <v>604</v>
      </c>
      <c r="C1137" s="169" t="s">
        <v>976</v>
      </c>
      <c r="D1137" s="169" t="s">
        <v>1632</v>
      </c>
      <c r="E1137" s="169" t="s">
        <v>851</v>
      </c>
      <c r="F1137" s="170" t="n">
        <v>40000</v>
      </c>
      <c r="G1137" s="170" t="n">
        <v>40000</v>
      </c>
      <c r="H1137" s="164" t="str">
        <f aca="false" ca="false" dt2D="false" dtr="false" t="normal">CONCATENATE(C1137, , D1137, E1137)</f>
        <v>0310042004М010</v>
      </c>
    </row>
    <row ht="38.25" outlineLevel="0" r="1138">
      <c r="A1138" s="168" t="s">
        <v>872</v>
      </c>
      <c r="B1138" s="169" t="s">
        <v>604</v>
      </c>
      <c r="C1138" s="169" t="s">
        <v>976</v>
      </c>
      <c r="D1138" s="169" t="s">
        <v>1632</v>
      </c>
      <c r="E1138" s="169" t="s">
        <v>873</v>
      </c>
      <c r="F1138" s="170" t="n">
        <v>40000</v>
      </c>
      <c r="G1138" s="170" t="n">
        <v>40000</v>
      </c>
      <c r="H1138" s="164" t="str">
        <f aca="false" ca="false" dt2D="false" dtr="false" t="normal">CONCATENATE(C1138, , D1138, E1138)</f>
        <v>0310042004М010200</v>
      </c>
    </row>
    <row ht="38.25" outlineLevel="0" r="1139">
      <c r="A1139" s="168" t="s">
        <v>874</v>
      </c>
      <c r="B1139" s="169" t="s">
        <v>604</v>
      </c>
      <c r="C1139" s="169" t="s">
        <v>976</v>
      </c>
      <c r="D1139" s="169" t="s">
        <v>1632</v>
      </c>
      <c r="E1139" s="169" t="s">
        <v>875</v>
      </c>
      <c r="F1139" s="170" t="n">
        <v>40000</v>
      </c>
      <c r="G1139" s="170" t="n">
        <v>40000</v>
      </c>
      <c r="H1139" s="164" t="str">
        <f aca="false" ca="false" dt2D="false" dtr="false" t="normal">CONCATENATE(C1139, , D1139, E1139)</f>
        <v>0310042004М010240</v>
      </c>
    </row>
    <row outlineLevel="0" r="1140">
      <c r="A1140" s="168" t="s">
        <v>876</v>
      </c>
      <c r="B1140" s="169" t="s">
        <v>604</v>
      </c>
      <c r="C1140" s="169" t="s">
        <v>976</v>
      </c>
      <c r="D1140" s="169" t="s">
        <v>1632</v>
      </c>
      <c r="E1140" s="169" t="s">
        <v>877</v>
      </c>
      <c r="F1140" s="170" t="n">
        <v>40000</v>
      </c>
      <c r="G1140" s="170" t="n">
        <v>40000</v>
      </c>
      <c r="H1140" s="164" t="str">
        <f aca="false" ca="false" dt2D="false" dtr="false" t="normal">CONCATENATE(C1140, , D1140, E1140)</f>
        <v>0310042004М010244</v>
      </c>
    </row>
    <row ht="114.75" outlineLevel="0" r="1141">
      <c r="A1141" s="168" t="s">
        <v>1633</v>
      </c>
      <c r="B1141" s="169" t="s">
        <v>604</v>
      </c>
      <c r="C1141" s="169" t="s">
        <v>976</v>
      </c>
      <c r="D1141" s="169" t="s">
        <v>1634</v>
      </c>
      <c r="E1141" s="169" t="s">
        <v>851</v>
      </c>
      <c r="F1141" s="170" t="n">
        <v>42000</v>
      </c>
      <c r="G1141" s="170" t="n">
        <v>42000</v>
      </c>
      <c r="H1141" s="164" t="str">
        <f aca="false" ca="false" dt2D="false" dtr="false" t="normal">CONCATENATE(C1141, , D1141, E1141)</f>
        <v>0310042004Ф010</v>
      </c>
    </row>
    <row ht="38.25" outlineLevel="0" r="1142">
      <c r="A1142" s="168" t="s">
        <v>872</v>
      </c>
      <c r="B1142" s="169" t="s">
        <v>604</v>
      </c>
      <c r="C1142" s="169" t="s">
        <v>976</v>
      </c>
      <c r="D1142" s="169" t="s">
        <v>1634</v>
      </c>
      <c r="E1142" s="169" t="s">
        <v>873</v>
      </c>
      <c r="F1142" s="170" t="n">
        <v>42000</v>
      </c>
      <c r="G1142" s="170" t="n">
        <v>42000</v>
      </c>
      <c r="H1142" s="164" t="str">
        <f aca="false" ca="false" dt2D="false" dtr="false" t="normal">CONCATENATE(C1142, , D1142, E1142)</f>
        <v>0310042004Ф010200</v>
      </c>
    </row>
    <row ht="38.25" outlineLevel="0" r="1143">
      <c r="A1143" s="168" t="s">
        <v>874</v>
      </c>
      <c r="B1143" s="169" t="s">
        <v>604</v>
      </c>
      <c r="C1143" s="169" t="s">
        <v>976</v>
      </c>
      <c r="D1143" s="169" t="s">
        <v>1634</v>
      </c>
      <c r="E1143" s="169" t="s">
        <v>875</v>
      </c>
      <c r="F1143" s="170" t="n">
        <v>42000</v>
      </c>
      <c r="G1143" s="170" t="n">
        <v>42000</v>
      </c>
      <c r="H1143" s="164" t="str">
        <f aca="false" ca="false" dt2D="false" dtr="false" t="normal">CONCATENATE(C1143, , D1143, E1143)</f>
        <v>0310042004Ф010240</v>
      </c>
    </row>
    <row outlineLevel="0" r="1144">
      <c r="A1144" s="168" t="s">
        <v>876</v>
      </c>
      <c r="B1144" s="169" t="s">
        <v>604</v>
      </c>
      <c r="C1144" s="169" t="s">
        <v>976</v>
      </c>
      <c r="D1144" s="169" t="s">
        <v>1634</v>
      </c>
      <c r="E1144" s="169" t="s">
        <v>877</v>
      </c>
      <c r="F1144" s="170" t="n">
        <v>42000</v>
      </c>
      <c r="G1144" s="170" t="n">
        <v>42000</v>
      </c>
      <c r="H1144" s="164" t="str">
        <f aca="false" ca="false" dt2D="false" dtr="false" t="normal">CONCATENATE(C1144, , D1144, E1144)</f>
        <v>0310042004Ф010244</v>
      </c>
    </row>
    <row ht="153" outlineLevel="0" r="1145">
      <c r="A1145" s="168" t="s">
        <v>1635</v>
      </c>
      <c r="B1145" s="169" t="s">
        <v>604</v>
      </c>
      <c r="C1145" s="169" t="s">
        <v>976</v>
      </c>
      <c r="D1145" s="169" t="s">
        <v>1636</v>
      </c>
      <c r="E1145" s="169" t="s">
        <v>851</v>
      </c>
      <c r="F1145" s="170" t="n">
        <v>879835</v>
      </c>
      <c r="G1145" s="170" t="n">
        <v>879835</v>
      </c>
      <c r="H1145" s="164" t="str">
        <f aca="false" ca="false" dt2D="false" dtr="false" t="normal">CONCATENATE(C1145, , D1145, E1145)</f>
        <v>0310042004Э010</v>
      </c>
    </row>
    <row ht="38.25" outlineLevel="0" r="1146">
      <c r="A1146" s="168" t="s">
        <v>872</v>
      </c>
      <c r="B1146" s="169" t="s">
        <v>604</v>
      </c>
      <c r="C1146" s="169" t="s">
        <v>976</v>
      </c>
      <c r="D1146" s="169" t="s">
        <v>1636</v>
      </c>
      <c r="E1146" s="169" t="s">
        <v>873</v>
      </c>
      <c r="F1146" s="170" t="n">
        <v>879835</v>
      </c>
      <c r="G1146" s="170" t="n">
        <v>879835</v>
      </c>
      <c r="H1146" s="164" t="str">
        <f aca="false" ca="false" dt2D="false" dtr="false" t="normal">CONCATENATE(C1146, , D1146, E1146)</f>
        <v>0310042004Э010200</v>
      </c>
    </row>
    <row ht="38.25" outlineLevel="0" r="1147">
      <c r="A1147" s="168" t="s">
        <v>874</v>
      </c>
      <c r="B1147" s="169" t="s">
        <v>604</v>
      </c>
      <c r="C1147" s="169" t="s">
        <v>976</v>
      </c>
      <c r="D1147" s="169" t="s">
        <v>1636</v>
      </c>
      <c r="E1147" s="169" t="s">
        <v>875</v>
      </c>
      <c r="F1147" s="170" t="n">
        <v>879835</v>
      </c>
      <c r="G1147" s="170" t="n">
        <v>879835</v>
      </c>
      <c r="H1147" s="164" t="str">
        <f aca="false" ca="false" dt2D="false" dtr="false" t="normal">CONCATENATE(C1147, , D1147, E1147)</f>
        <v>0310042004Э010240</v>
      </c>
    </row>
    <row outlineLevel="0" r="1148">
      <c r="A1148" s="168" t="s">
        <v>922</v>
      </c>
      <c r="B1148" s="169" t="s">
        <v>604</v>
      </c>
      <c r="C1148" s="169" t="s">
        <v>976</v>
      </c>
      <c r="D1148" s="169" t="s">
        <v>1636</v>
      </c>
      <c r="E1148" s="169" t="s">
        <v>923</v>
      </c>
      <c r="F1148" s="170" t="n">
        <v>879835</v>
      </c>
      <c r="G1148" s="170" t="n">
        <v>879835</v>
      </c>
      <c r="H1148" s="164" t="str">
        <f aca="false" ca="false" dt2D="false" dtr="false" t="normal">CONCATENATE(C1148, , D1148, E1148)</f>
        <v>0310042004Э010247</v>
      </c>
    </row>
    <row ht="25.5" outlineLevel="0" r="1149">
      <c r="A1149" s="168" t="s">
        <v>1068</v>
      </c>
      <c r="B1149" s="169" t="s">
        <v>604</v>
      </c>
      <c r="C1149" s="169" t="s">
        <v>1069</v>
      </c>
      <c r="D1149" s="169" t="s">
        <v>851</v>
      </c>
      <c r="E1149" s="169" t="s">
        <v>851</v>
      </c>
      <c r="F1149" s="170" t="n">
        <v>6151040</v>
      </c>
      <c r="G1149" s="170" t="n">
        <v>6151040</v>
      </c>
      <c r="H1149" s="164" t="str">
        <f aca="false" ca="false" dt2D="false" dtr="false" t="normal">CONCATENATE(C1149, , D1149, E1149)</f>
        <v>0500</v>
      </c>
    </row>
    <row outlineLevel="0" r="1150">
      <c r="A1150" s="168" t="s">
        <v>1070</v>
      </c>
      <c r="B1150" s="169" t="s">
        <v>604</v>
      </c>
      <c r="C1150" s="169" t="s">
        <v>1071</v>
      </c>
      <c r="D1150" s="169" t="s">
        <v>851</v>
      </c>
      <c r="E1150" s="169" t="s">
        <v>851</v>
      </c>
      <c r="F1150" s="170" t="n">
        <v>6151040</v>
      </c>
      <c r="G1150" s="170" t="n">
        <v>6151040</v>
      </c>
      <c r="H1150" s="164" t="str">
        <f aca="false" ca="false" dt2D="false" dtr="false" t="normal">CONCATENATE(C1150, , D1150, E1150)</f>
        <v>0502</v>
      </c>
    </row>
    <row ht="63.75" outlineLevel="0" r="1151">
      <c r="A1151" s="168" t="s">
        <v>1072</v>
      </c>
      <c r="B1151" s="169" t="s">
        <v>604</v>
      </c>
      <c r="C1151" s="169" t="s">
        <v>1071</v>
      </c>
      <c r="D1151" s="169" t="s">
        <v>1073</v>
      </c>
      <c r="E1151" s="169" t="s">
        <v>851</v>
      </c>
      <c r="F1151" s="170" t="n">
        <v>6151040</v>
      </c>
      <c r="G1151" s="170" t="n">
        <v>6151040</v>
      </c>
      <c r="H1151" s="164" t="str">
        <f aca="false" ca="false" dt2D="false" dtr="false" t="normal">CONCATENATE(C1151, , D1151, E1151)</f>
        <v>05020300000000</v>
      </c>
    </row>
    <row ht="51" outlineLevel="0" r="1152">
      <c r="A1152" s="168" t="s">
        <v>1074</v>
      </c>
      <c r="B1152" s="169" t="s">
        <v>604</v>
      </c>
      <c r="C1152" s="169" t="s">
        <v>1071</v>
      </c>
      <c r="D1152" s="169" t="s">
        <v>1075</v>
      </c>
      <c r="E1152" s="169" t="s">
        <v>851</v>
      </c>
      <c r="F1152" s="170" t="n">
        <v>6151040</v>
      </c>
      <c r="G1152" s="170" t="n">
        <v>6151040</v>
      </c>
      <c r="H1152" s="164" t="str">
        <f aca="false" ca="false" dt2D="false" dtr="false" t="normal">CONCATENATE(C1152, , D1152, E1152)</f>
        <v>05020320000000</v>
      </c>
    </row>
    <row ht="140.25" outlineLevel="0" r="1153">
      <c r="A1153" s="168" t="s">
        <v>1076</v>
      </c>
      <c r="B1153" s="169" t="s">
        <v>604</v>
      </c>
      <c r="C1153" s="169" t="s">
        <v>1071</v>
      </c>
      <c r="D1153" s="169" t="s">
        <v>1077</v>
      </c>
      <c r="E1153" s="169" t="s">
        <v>851</v>
      </c>
      <c r="F1153" s="170" t="n">
        <v>1429800</v>
      </c>
      <c r="G1153" s="170" t="n">
        <v>1429800</v>
      </c>
      <c r="H1153" s="164" t="str">
        <f aca="false" ca="false" dt2D="false" dtr="false" t="normal">CONCATENATE(C1153, , D1153, E1153)</f>
        <v>05020320075700</v>
      </c>
    </row>
    <row ht="76.5" outlineLevel="0" r="1154">
      <c r="A1154" s="168" t="s">
        <v>862</v>
      </c>
      <c r="B1154" s="169" t="s">
        <v>604</v>
      </c>
      <c r="C1154" s="169" t="s">
        <v>1071</v>
      </c>
      <c r="D1154" s="169" t="s">
        <v>1077</v>
      </c>
      <c r="E1154" s="169" t="s">
        <v>505</v>
      </c>
      <c r="F1154" s="170" t="n">
        <v>881193</v>
      </c>
      <c r="G1154" s="170" t="n">
        <v>881193</v>
      </c>
      <c r="H1154" s="164" t="str">
        <f aca="false" ca="false" dt2D="false" dtr="false" t="normal">CONCATENATE(C1154, , D1154, E1154)</f>
        <v>05020320075700100</v>
      </c>
    </row>
    <row ht="25.5" outlineLevel="0" r="1155">
      <c r="A1155" s="168" t="s">
        <v>981</v>
      </c>
      <c r="B1155" s="169" t="s">
        <v>604</v>
      </c>
      <c r="C1155" s="169" t="s">
        <v>1071</v>
      </c>
      <c r="D1155" s="169" t="s">
        <v>1077</v>
      </c>
      <c r="E1155" s="169" t="s">
        <v>483</v>
      </c>
      <c r="F1155" s="170" t="n">
        <v>881193</v>
      </c>
      <c r="G1155" s="170" t="n">
        <v>881193</v>
      </c>
      <c r="H1155" s="164" t="str">
        <f aca="false" ca="false" dt2D="false" dtr="false" t="normal">CONCATENATE(C1155, , D1155, E1155)</f>
        <v>05020320075700110</v>
      </c>
    </row>
    <row outlineLevel="0" r="1156">
      <c r="A1156" s="168" t="s">
        <v>982</v>
      </c>
      <c r="B1156" s="169" t="s">
        <v>604</v>
      </c>
      <c r="C1156" s="169" t="s">
        <v>1071</v>
      </c>
      <c r="D1156" s="169" t="s">
        <v>1077</v>
      </c>
      <c r="E1156" s="169" t="s">
        <v>983</v>
      </c>
      <c r="F1156" s="170" t="n">
        <v>676800</v>
      </c>
      <c r="G1156" s="170" t="n">
        <v>676800</v>
      </c>
      <c r="H1156" s="164" t="str">
        <f aca="false" ca="false" dt2D="false" dtr="false" t="normal">CONCATENATE(C1156, , D1156, E1156)</f>
        <v>05020320075700111</v>
      </c>
    </row>
    <row ht="51" outlineLevel="0" r="1157">
      <c r="A1157" s="168" t="s">
        <v>984</v>
      </c>
      <c r="B1157" s="169" t="s">
        <v>604</v>
      </c>
      <c r="C1157" s="169" t="s">
        <v>1071</v>
      </c>
      <c r="D1157" s="169" t="s">
        <v>1077</v>
      </c>
      <c r="E1157" s="169" t="s">
        <v>985</v>
      </c>
      <c r="F1157" s="170" t="n">
        <v>204393</v>
      </c>
      <c r="G1157" s="170" t="n">
        <v>204393</v>
      </c>
      <c r="H1157" s="164" t="str">
        <f aca="false" ca="false" dt2D="false" dtr="false" t="normal">CONCATENATE(C1157, , D1157, E1157)</f>
        <v>05020320075700119</v>
      </c>
    </row>
    <row ht="38.25" outlineLevel="0" r="1158">
      <c r="A1158" s="168" t="s">
        <v>872</v>
      </c>
      <c r="B1158" s="169" t="s">
        <v>604</v>
      </c>
      <c r="C1158" s="169" t="s">
        <v>1071</v>
      </c>
      <c r="D1158" s="169" t="s">
        <v>1077</v>
      </c>
      <c r="E1158" s="169" t="s">
        <v>873</v>
      </c>
      <c r="F1158" s="170" t="n">
        <v>548607</v>
      </c>
      <c r="G1158" s="170" t="n">
        <v>548607</v>
      </c>
      <c r="H1158" s="164" t="str">
        <f aca="false" ca="false" dt2D="false" dtr="false" t="normal">CONCATENATE(C1158, , D1158, E1158)</f>
        <v>05020320075700200</v>
      </c>
    </row>
    <row ht="38.25" outlineLevel="0" r="1159">
      <c r="A1159" s="168" t="s">
        <v>874</v>
      </c>
      <c r="B1159" s="169" t="s">
        <v>604</v>
      </c>
      <c r="C1159" s="169" t="s">
        <v>1071</v>
      </c>
      <c r="D1159" s="169" t="s">
        <v>1077</v>
      </c>
      <c r="E1159" s="169" t="s">
        <v>875</v>
      </c>
      <c r="F1159" s="170" t="n">
        <v>548607</v>
      </c>
      <c r="G1159" s="170" t="n">
        <v>548607</v>
      </c>
      <c r="H1159" s="164" t="str">
        <f aca="false" ca="false" dt2D="false" dtr="false" t="normal">CONCATENATE(C1159, , D1159, E1159)</f>
        <v>05020320075700240</v>
      </c>
    </row>
    <row outlineLevel="0" r="1160">
      <c r="A1160" s="168" t="s">
        <v>876</v>
      </c>
      <c r="B1160" s="169" t="s">
        <v>604</v>
      </c>
      <c r="C1160" s="169" t="s">
        <v>1071</v>
      </c>
      <c r="D1160" s="169" t="s">
        <v>1077</v>
      </c>
      <c r="E1160" s="169" t="s">
        <v>877</v>
      </c>
      <c r="F1160" s="170" t="n">
        <v>548607</v>
      </c>
      <c r="G1160" s="170" t="n">
        <v>548607</v>
      </c>
      <c r="H1160" s="164" t="str">
        <f aca="false" ca="false" dt2D="false" dtr="false" t="normal">CONCATENATE(C1160, , D1160, E1160)</f>
        <v>05020320075700244</v>
      </c>
    </row>
    <row ht="153" outlineLevel="0" r="1161">
      <c r="A1161" s="168" t="s">
        <v>1639</v>
      </c>
      <c r="B1161" s="169" t="s">
        <v>604</v>
      </c>
      <c r="C1161" s="169" t="s">
        <v>1071</v>
      </c>
      <c r="D1161" s="169" t="s">
        <v>1640</v>
      </c>
      <c r="E1161" s="169" t="s">
        <v>851</v>
      </c>
      <c r="F1161" s="170" t="n">
        <v>3870201</v>
      </c>
      <c r="G1161" s="170" t="n">
        <v>3870201</v>
      </c>
      <c r="H1161" s="164" t="str">
        <f aca="false" ca="false" dt2D="false" dtr="false" t="normal">CONCATENATE(C1161, , D1161, E1161)</f>
        <v>05020320080090</v>
      </c>
    </row>
    <row ht="76.5" outlineLevel="0" r="1162">
      <c r="A1162" s="168" t="s">
        <v>862</v>
      </c>
      <c r="B1162" s="169" t="s">
        <v>604</v>
      </c>
      <c r="C1162" s="169" t="s">
        <v>1071</v>
      </c>
      <c r="D1162" s="169" t="s">
        <v>1640</v>
      </c>
      <c r="E1162" s="169" t="s">
        <v>505</v>
      </c>
      <c r="F1162" s="170" t="n">
        <v>2402551</v>
      </c>
      <c r="G1162" s="170" t="n">
        <v>2402551</v>
      </c>
      <c r="H1162" s="164" t="str">
        <f aca="false" ca="false" dt2D="false" dtr="false" t="normal">CONCATENATE(C1162, , D1162, E1162)</f>
        <v>05020320080090100</v>
      </c>
    </row>
    <row ht="25.5" outlineLevel="0" r="1163">
      <c r="A1163" s="168" t="s">
        <v>981</v>
      </c>
      <c r="B1163" s="169" t="s">
        <v>604</v>
      </c>
      <c r="C1163" s="169" t="s">
        <v>1071</v>
      </c>
      <c r="D1163" s="169" t="s">
        <v>1640</v>
      </c>
      <c r="E1163" s="169" t="s">
        <v>483</v>
      </c>
      <c r="F1163" s="170" t="n">
        <v>2402551</v>
      </c>
      <c r="G1163" s="170" t="n">
        <v>2402551</v>
      </c>
      <c r="H1163" s="164" t="str">
        <f aca="false" ca="false" dt2D="false" dtr="false" t="normal">CONCATENATE(C1163, , D1163, E1163)</f>
        <v>05020320080090110</v>
      </c>
    </row>
    <row outlineLevel="0" r="1164">
      <c r="A1164" s="168" t="s">
        <v>982</v>
      </c>
      <c r="B1164" s="169" t="s">
        <v>604</v>
      </c>
      <c r="C1164" s="169" t="s">
        <v>1071</v>
      </c>
      <c r="D1164" s="169" t="s">
        <v>1640</v>
      </c>
      <c r="E1164" s="169" t="s">
        <v>983</v>
      </c>
      <c r="F1164" s="170" t="n">
        <v>1838380</v>
      </c>
      <c r="G1164" s="170" t="n">
        <v>1838380</v>
      </c>
      <c r="H1164" s="164" t="str">
        <f aca="false" ca="false" dt2D="false" dtr="false" t="normal">CONCATENATE(C1164, , D1164, E1164)</f>
        <v>05020320080090111</v>
      </c>
    </row>
    <row ht="25.5" outlineLevel="0" r="1165">
      <c r="A1165" s="168" t="s">
        <v>1201</v>
      </c>
      <c r="B1165" s="169" t="s">
        <v>604</v>
      </c>
      <c r="C1165" s="169" t="s">
        <v>1071</v>
      </c>
      <c r="D1165" s="169" t="s">
        <v>1640</v>
      </c>
      <c r="E1165" s="169" t="s">
        <v>1202</v>
      </c>
      <c r="F1165" s="170" t="n">
        <v>12000</v>
      </c>
      <c r="G1165" s="170" t="n">
        <v>12000</v>
      </c>
      <c r="H1165" s="164" t="str">
        <f aca="false" ca="false" dt2D="false" dtr="false" t="normal">CONCATENATE(C1165, , D1165, E1165)</f>
        <v>05020320080090112</v>
      </c>
    </row>
    <row ht="51" outlineLevel="0" r="1166">
      <c r="A1166" s="168" t="s">
        <v>984</v>
      </c>
      <c r="B1166" s="169" t="s">
        <v>604</v>
      </c>
      <c r="C1166" s="169" t="s">
        <v>1071</v>
      </c>
      <c r="D1166" s="169" t="s">
        <v>1640</v>
      </c>
      <c r="E1166" s="169" t="s">
        <v>985</v>
      </c>
      <c r="F1166" s="170" t="n">
        <v>552171</v>
      </c>
      <c r="G1166" s="170" t="n">
        <v>552171</v>
      </c>
      <c r="H1166" s="164" t="str">
        <f aca="false" ca="false" dt2D="false" dtr="false" t="normal">CONCATENATE(C1166, , D1166, E1166)</f>
        <v>05020320080090119</v>
      </c>
    </row>
    <row ht="38.25" outlineLevel="0" r="1167">
      <c r="A1167" s="168" t="s">
        <v>872</v>
      </c>
      <c r="B1167" s="169" t="s">
        <v>604</v>
      </c>
      <c r="C1167" s="169" t="s">
        <v>1071</v>
      </c>
      <c r="D1167" s="169" t="s">
        <v>1640</v>
      </c>
      <c r="E1167" s="169" t="s">
        <v>873</v>
      </c>
      <c r="F1167" s="170" t="n">
        <v>1467650</v>
      </c>
      <c r="G1167" s="170" t="n">
        <v>1467650</v>
      </c>
      <c r="H1167" s="164" t="str">
        <f aca="false" ca="false" dt2D="false" dtr="false" t="normal">CONCATENATE(C1167, , D1167, E1167)</f>
        <v>05020320080090200</v>
      </c>
    </row>
    <row ht="38.25" outlineLevel="0" r="1168">
      <c r="A1168" s="168" t="s">
        <v>874</v>
      </c>
      <c r="B1168" s="169" t="s">
        <v>604</v>
      </c>
      <c r="C1168" s="169" t="s">
        <v>1071</v>
      </c>
      <c r="D1168" s="169" t="s">
        <v>1640</v>
      </c>
      <c r="E1168" s="169" t="s">
        <v>875</v>
      </c>
      <c r="F1168" s="170" t="n">
        <v>1467650</v>
      </c>
      <c r="G1168" s="170" t="n">
        <v>1467650</v>
      </c>
      <c r="H1168" s="164" t="str">
        <f aca="false" ca="false" dt2D="false" dtr="false" t="normal">CONCATENATE(C1168, , D1168, E1168)</f>
        <v>05020320080090240</v>
      </c>
    </row>
    <row outlineLevel="0" r="1169">
      <c r="A1169" s="168" t="s">
        <v>876</v>
      </c>
      <c r="B1169" s="169" t="s">
        <v>604</v>
      </c>
      <c r="C1169" s="169" t="s">
        <v>1071</v>
      </c>
      <c r="D1169" s="169" t="s">
        <v>1640</v>
      </c>
      <c r="E1169" s="169" t="s">
        <v>877</v>
      </c>
      <c r="F1169" s="170" t="n">
        <v>1467650</v>
      </c>
      <c r="G1169" s="170" t="n">
        <v>1467650</v>
      </c>
      <c r="H1169" s="164" t="str">
        <f aca="false" ca="false" dt2D="false" dtr="false" t="normal">CONCATENATE(C1169, , D1169, E1169)</f>
        <v>05020320080090244</v>
      </c>
    </row>
    <row ht="216.75" outlineLevel="0" r="1170">
      <c r="A1170" s="168" t="s">
        <v>1641</v>
      </c>
      <c r="B1170" s="169" t="s">
        <v>604</v>
      </c>
      <c r="C1170" s="169" t="s">
        <v>1071</v>
      </c>
      <c r="D1170" s="169" t="s">
        <v>1642</v>
      </c>
      <c r="E1170" s="169" t="s">
        <v>851</v>
      </c>
      <c r="F1170" s="170" t="n">
        <v>282524</v>
      </c>
      <c r="G1170" s="170" t="n">
        <v>282524</v>
      </c>
      <c r="H1170" s="164" t="str">
        <f aca="false" ca="false" dt2D="false" dtr="false" t="normal">CONCATENATE(C1170, , D1170, E1170)</f>
        <v>05020320081090</v>
      </c>
    </row>
    <row ht="76.5" outlineLevel="0" r="1171">
      <c r="A1171" s="168" t="s">
        <v>862</v>
      </c>
      <c r="B1171" s="169" t="s">
        <v>604</v>
      </c>
      <c r="C1171" s="169" t="s">
        <v>1071</v>
      </c>
      <c r="D1171" s="169" t="s">
        <v>1642</v>
      </c>
      <c r="E1171" s="169" t="s">
        <v>505</v>
      </c>
      <c r="F1171" s="170" t="n">
        <v>282524</v>
      </c>
      <c r="G1171" s="170" t="n">
        <v>282524</v>
      </c>
      <c r="H1171" s="164" t="str">
        <f aca="false" ca="false" dt2D="false" dtr="false" t="normal">CONCATENATE(C1171, , D1171, E1171)</f>
        <v>05020320081090100</v>
      </c>
    </row>
    <row ht="25.5" outlineLevel="0" r="1172">
      <c r="A1172" s="168" t="s">
        <v>981</v>
      </c>
      <c r="B1172" s="169" t="s">
        <v>604</v>
      </c>
      <c r="C1172" s="169" t="s">
        <v>1071</v>
      </c>
      <c r="D1172" s="169" t="s">
        <v>1642</v>
      </c>
      <c r="E1172" s="169" t="s">
        <v>483</v>
      </c>
      <c r="F1172" s="170" t="n">
        <v>282524</v>
      </c>
      <c r="G1172" s="170" t="n">
        <v>282524</v>
      </c>
      <c r="H1172" s="164" t="str">
        <f aca="false" ca="false" dt2D="false" dtr="false" t="normal">CONCATENATE(C1172, , D1172, E1172)</f>
        <v>05020320081090110</v>
      </c>
    </row>
    <row outlineLevel="0" r="1173">
      <c r="A1173" s="168" t="s">
        <v>982</v>
      </c>
      <c r="B1173" s="169" t="s">
        <v>604</v>
      </c>
      <c r="C1173" s="169" t="s">
        <v>1071</v>
      </c>
      <c r="D1173" s="169" t="s">
        <v>1642</v>
      </c>
      <c r="E1173" s="169" t="s">
        <v>983</v>
      </c>
      <c r="F1173" s="170" t="n">
        <v>216993</v>
      </c>
      <c r="G1173" s="170" t="n">
        <v>216993</v>
      </c>
      <c r="H1173" s="164" t="str">
        <f aca="false" ca="false" dt2D="false" dtr="false" t="normal">CONCATENATE(C1173, , D1173, E1173)</f>
        <v>05020320081090111</v>
      </c>
    </row>
    <row ht="51" outlineLevel="0" r="1174">
      <c r="A1174" s="168" t="s">
        <v>984</v>
      </c>
      <c r="B1174" s="169" t="s">
        <v>604</v>
      </c>
      <c r="C1174" s="169" t="s">
        <v>1071</v>
      </c>
      <c r="D1174" s="169" t="s">
        <v>1642</v>
      </c>
      <c r="E1174" s="169" t="s">
        <v>985</v>
      </c>
      <c r="F1174" s="170" t="n">
        <v>65531</v>
      </c>
      <c r="G1174" s="170" t="n">
        <v>65531</v>
      </c>
      <c r="H1174" s="164" t="str">
        <f aca="false" ca="false" dt2D="false" dtr="false" t="normal">CONCATENATE(C1174, , D1174, E1174)</f>
        <v>05020320081090119</v>
      </c>
    </row>
    <row ht="178.5" outlineLevel="0" r="1175">
      <c r="A1175" s="168" t="s">
        <v>1746</v>
      </c>
      <c r="B1175" s="169" t="s">
        <v>604</v>
      </c>
      <c r="C1175" s="169" t="s">
        <v>1071</v>
      </c>
      <c r="D1175" s="169" t="s">
        <v>1747</v>
      </c>
      <c r="E1175" s="169" t="s">
        <v>851</v>
      </c>
      <c r="F1175" s="170" t="n">
        <v>40000</v>
      </c>
      <c r="G1175" s="170" t="n">
        <v>40000</v>
      </c>
      <c r="H1175" s="164" t="str">
        <f aca="false" ca="false" dt2D="false" dtr="false" t="normal">CONCATENATE(C1175, , D1175, E1175)</f>
        <v>05020320087090</v>
      </c>
    </row>
    <row ht="76.5" outlineLevel="0" r="1176">
      <c r="A1176" s="168" t="s">
        <v>862</v>
      </c>
      <c r="B1176" s="169" t="s">
        <v>604</v>
      </c>
      <c r="C1176" s="169" t="s">
        <v>1071</v>
      </c>
      <c r="D1176" s="169" t="s">
        <v>1747</v>
      </c>
      <c r="E1176" s="169" t="s">
        <v>505</v>
      </c>
      <c r="F1176" s="170" t="n">
        <v>40000</v>
      </c>
      <c r="G1176" s="170" t="n">
        <v>40000</v>
      </c>
      <c r="H1176" s="164" t="str">
        <f aca="false" ca="false" dt2D="false" dtr="false" t="normal">CONCATENATE(C1176, , D1176, E1176)</f>
        <v>05020320087090100</v>
      </c>
    </row>
    <row ht="25.5" outlineLevel="0" r="1177">
      <c r="A1177" s="168" t="s">
        <v>981</v>
      </c>
      <c r="B1177" s="169" t="s">
        <v>604</v>
      </c>
      <c r="C1177" s="169" t="s">
        <v>1071</v>
      </c>
      <c r="D1177" s="169" t="s">
        <v>1747</v>
      </c>
      <c r="E1177" s="169" t="s">
        <v>483</v>
      </c>
      <c r="F1177" s="170" t="n">
        <v>40000</v>
      </c>
      <c r="G1177" s="170" t="n">
        <v>40000</v>
      </c>
      <c r="H1177" s="164" t="str">
        <f aca="false" ca="false" dt2D="false" dtr="false" t="normal">CONCATENATE(C1177, , D1177, E1177)</f>
        <v>05020320087090110</v>
      </c>
    </row>
    <row ht="25.5" outlineLevel="0" r="1178">
      <c r="A1178" s="168" t="s">
        <v>1201</v>
      </c>
      <c r="B1178" s="169" t="s">
        <v>604</v>
      </c>
      <c r="C1178" s="169" t="s">
        <v>1071</v>
      </c>
      <c r="D1178" s="169" t="s">
        <v>1747</v>
      </c>
      <c r="E1178" s="169" t="s">
        <v>1202</v>
      </c>
      <c r="F1178" s="170" t="n">
        <v>40000</v>
      </c>
      <c r="G1178" s="170" t="n">
        <v>40000</v>
      </c>
      <c r="H1178" s="164" t="str">
        <f aca="false" ca="false" dt2D="false" dtr="false" t="normal">CONCATENATE(C1178, , D1178, E1178)</f>
        <v>05020320087090112</v>
      </c>
    </row>
    <row ht="165.75" outlineLevel="0" r="1179">
      <c r="A1179" s="168" t="s">
        <v>1748</v>
      </c>
      <c r="B1179" s="169" t="s">
        <v>604</v>
      </c>
      <c r="C1179" s="169" t="s">
        <v>1071</v>
      </c>
      <c r="D1179" s="169" t="s">
        <v>1749</v>
      </c>
      <c r="E1179" s="169" t="s">
        <v>851</v>
      </c>
      <c r="F1179" s="170" t="n">
        <v>528515</v>
      </c>
      <c r="G1179" s="170" t="n">
        <v>528515</v>
      </c>
      <c r="H1179" s="164" t="str">
        <f aca="false" ca="false" dt2D="false" dtr="false" t="normal">CONCATENATE(C1179, , D1179, E1179)</f>
        <v>0502032008Г090</v>
      </c>
    </row>
    <row ht="38.25" outlineLevel="0" r="1180">
      <c r="A1180" s="168" t="s">
        <v>872</v>
      </c>
      <c r="B1180" s="169" t="s">
        <v>604</v>
      </c>
      <c r="C1180" s="169" t="s">
        <v>1071</v>
      </c>
      <c r="D1180" s="169" t="s">
        <v>1749</v>
      </c>
      <c r="E1180" s="169" t="s">
        <v>873</v>
      </c>
      <c r="F1180" s="170" t="n">
        <v>528515</v>
      </c>
      <c r="G1180" s="170" t="n">
        <v>528515</v>
      </c>
      <c r="H1180" s="164" t="str">
        <f aca="false" ca="false" dt2D="false" dtr="false" t="normal">CONCATENATE(C1180, , D1180, E1180)</f>
        <v>0502032008Г090200</v>
      </c>
    </row>
    <row ht="38.25" outlineLevel="0" r="1181">
      <c r="A1181" s="168" t="s">
        <v>874</v>
      </c>
      <c r="B1181" s="169" t="s">
        <v>604</v>
      </c>
      <c r="C1181" s="169" t="s">
        <v>1071</v>
      </c>
      <c r="D1181" s="169" t="s">
        <v>1749</v>
      </c>
      <c r="E1181" s="169" t="s">
        <v>875</v>
      </c>
      <c r="F1181" s="170" t="n">
        <v>528515</v>
      </c>
      <c r="G1181" s="170" t="n">
        <v>528515</v>
      </c>
      <c r="H1181" s="164" t="str">
        <f aca="false" ca="false" dt2D="false" dtr="false" t="normal">CONCATENATE(C1181, , D1181, E1181)</f>
        <v>0502032008Г090240</v>
      </c>
    </row>
    <row outlineLevel="0" r="1182">
      <c r="A1182" s="168" t="s">
        <v>876</v>
      </c>
      <c r="B1182" s="169" t="s">
        <v>604</v>
      </c>
      <c r="C1182" s="169" t="s">
        <v>1071</v>
      </c>
      <c r="D1182" s="169" t="s">
        <v>1749</v>
      </c>
      <c r="E1182" s="169" t="s">
        <v>877</v>
      </c>
      <c r="F1182" s="170" t="n">
        <v>528515</v>
      </c>
      <c r="G1182" s="170" t="n">
        <v>528515</v>
      </c>
      <c r="H1182" s="164" t="str">
        <f aca="false" ca="false" dt2D="false" dtr="false" t="normal">CONCATENATE(C1182, , D1182, E1182)</f>
        <v>0502032008Г090244</v>
      </c>
    </row>
    <row ht="25.5" outlineLevel="0" r="1183">
      <c r="A1183" s="168" t="s">
        <v>173</v>
      </c>
      <c r="B1183" s="169" t="s">
        <v>176</v>
      </c>
      <c r="C1183" s="169" t="s">
        <v>851</v>
      </c>
      <c r="D1183" s="169" t="s">
        <v>851</v>
      </c>
      <c r="E1183" s="169" t="s">
        <v>851</v>
      </c>
      <c r="F1183" s="170" t="n">
        <v>120699128</v>
      </c>
      <c r="G1183" s="170" t="n">
        <v>120883928</v>
      </c>
      <c r="H1183" s="164" t="str">
        <f aca="false" ca="false" dt2D="false" dtr="false" t="normal">CONCATENATE(C1183, , D1183, E1183)</f>
        <v/>
      </c>
    </row>
    <row outlineLevel="0" r="1184">
      <c r="A1184" s="168" t="s">
        <v>852</v>
      </c>
      <c r="B1184" s="169" t="s">
        <v>176</v>
      </c>
      <c r="C1184" s="169" t="s">
        <v>853</v>
      </c>
      <c r="D1184" s="169" t="s">
        <v>851</v>
      </c>
      <c r="E1184" s="169" t="s">
        <v>851</v>
      </c>
      <c r="F1184" s="170" t="n">
        <v>22599378</v>
      </c>
      <c r="G1184" s="170" t="n">
        <v>22599378</v>
      </c>
      <c r="H1184" s="164" t="str">
        <f aca="false" ca="false" dt2D="false" dtr="false" t="normal">CONCATENATE(C1184, , D1184, E1184)</f>
        <v>0100</v>
      </c>
    </row>
    <row ht="51" outlineLevel="0" r="1185">
      <c r="A1185" s="168" t="s">
        <v>889</v>
      </c>
      <c r="B1185" s="169" t="s">
        <v>176</v>
      </c>
      <c r="C1185" s="169" t="s">
        <v>890</v>
      </c>
      <c r="D1185" s="169" t="s">
        <v>851</v>
      </c>
      <c r="E1185" s="169" t="s">
        <v>851</v>
      </c>
      <c r="F1185" s="170" t="n">
        <v>20196878</v>
      </c>
      <c r="G1185" s="170" t="n">
        <v>20196878</v>
      </c>
      <c r="H1185" s="164" t="str">
        <f aca="false" ca="false" dt2D="false" dtr="false" t="normal">CONCATENATE(C1185, , D1185, E1185)</f>
        <v>0106</v>
      </c>
    </row>
    <row ht="38.25" outlineLevel="0" r="1186">
      <c r="A1186" s="168" t="s">
        <v>1643</v>
      </c>
      <c r="B1186" s="169" t="s">
        <v>176</v>
      </c>
      <c r="C1186" s="169" t="s">
        <v>890</v>
      </c>
      <c r="D1186" s="169" t="s">
        <v>1644</v>
      </c>
      <c r="E1186" s="169" t="s">
        <v>851</v>
      </c>
      <c r="F1186" s="170" t="n">
        <v>20196878</v>
      </c>
      <c r="G1186" s="170" t="n">
        <v>20196878</v>
      </c>
      <c r="H1186" s="164" t="str">
        <f aca="false" ca="false" dt2D="false" dtr="false" t="normal">CONCATENATE(C1186, , D1186, E1186)</f>
        <v>01061100000000</v>
      </c>
    </row>
    <row ht="25.5" outlineLevel="0" r="1187">
      <c r="A1187" s="168" t="s">
        <v>1645</v>
      </c>
      <c r="B1187" s="169" t="s">
        <v>176</v>
      </c>
      <c r="C1187" s="169" t="s">
        <v>890</v>
      </c>
      <c r="D1187" s="169" t="s">
        <v>1646</v>
      </c>
      <c r="E1187" s="169" t="s">
        <v>851</v>
      </c>
      <c r="F1187" s="170" t="n">
        <v>20196878</v>
      </c>
      <c r="G1187" s="170" t="n">
        <v>20196878</v>
      </c>
      <c r="H1187" s="164" t="str">
        <f aca="false" ca="false" dt2D="false" dtr="false" t="normal">CONCATENATE(C1187, , D1187, E1187)</f>
        <v>01061120000000</v>
      </c>
    </row>
    <row ht="89.25" outlineLevel="0" r="1188">
      <c r="A1188" s="168" t="s">
        <v>1653</v>
      </c>
      <c r="B1188" s="169" t="s">
        <v>176</v>
      </c>
      <c r="C1188" s="169" t="s">
        <v>890</v>
      </c>
      <c r="D1188" s="169" t="s">
        <v>1654</v>
      </c>
      <c r="E1188" s="169" t="s">
        <v>851</v>
      </c>
      <c r="F1188" s="170" t="n">
        <v>15857762</v>
      </c>
      <c r="G1188" s="170" t="n">
        <v>15857762</v>
      </c>
      <c r="H1188" s="164" t="str">
        <f aca="false" ca="false" dt2D="false" dtr="false" t="normal">CONCATENATE(C1188, , D1188, E1188)</f>
        <v>01061120060000</v>
      </c>
    </row>
    <row ht="76.5" outlineLevel="0" r="1189">
      <c r="A1189" s="168" t="s">
        <v>862</v>
      </c>
      <c r="B1189" s="169" t="s">
        <v>176</v>
      </c>
      <c r="C1189" s="169" t="s">
        <v>890</v>
      </c>
      <c r="D1189" s="169" t="s">
        <v>1654</v>
      </c>
      <c r="E1189" s="169" t="s">
        <v>505</v>
      </c>
      <c r="F1189" s="170" t="n">
        <v>14124968</v>
      </c>
      <c r="G1189" s="170" t="n">
        <v>14124968</v>
      </c>
      <c r="H1189" s="164" t="str">
        <f aca="false" ca="false" dt2D="false" dtr="false" t="normal">CONCATENATE(C1189, , D1189, E1189)</f>
        <v>01061120060000100</v>
      </c>
    </row>
    <row ht="38.25" outlineLevel="0" r="1190">
      <c r="A1190" s="168" t="s">
        <v>863</v>
      </c>
      <c r="B1190" s="169" t="s">
        <v>176</v>
      </c>
      <c r="C1190" s="169" t="s">
        <v>890</v>
      </c>
      <c r="D1190" s="169" t="s">
        <v>1654</v>
      </c>
      <c r="E1190" s="169" t="s">
        <v>559</v>
      </c>
      <c r="F1190" s="170" t="n">
        <v>14124968</v>
      </c>
      <c r="G1190" s="170" t="n">
        <v>14124968</v>
      </c>
      <c r="H1190" s="164" t="str">
        <f aca="false" ca="false" dt2D="false" dtr="false" t="normal">CONCATENATE(C1190, , D1190, E1190)</f>
        <v>01061120060000120</v>
      </c>
    </row>
    <row ht="25.5" outlineLevel="0" r="1191">
      <c r="A1191" s="168" t="s">
        <v>864</v>
      </c>
      <c r="B1191" s="169" t="s">
        <v>176</v>
      </c>
      <c r="C1191" s="169" t="s">
        <v>890</v>
      </c>
      <c r="D1191" s="169" t="s">
        <v>1654</v>
      </c>
      <c r="E1191" s="169" t="s">
        <v>865</v>
      </c>
      <c r="F1191" s="170" t="n">
        <v>10798209</v>
      </c>
      <c r="G1191" s="170" t="n">
        <v>10798209</v>
      </c>
      <c r="H1191" s="164" t="str">
        <f aca="false" ca="false" dt2D="false" dtr="false" t="normal">CONCATENATE(C1191, , D1191, E1191)</f>
        <v>01061120060000121</v>
      </c>
    </row>
    <row ht="51" outlineLevel="0" r="1192">
      <c r="A1192" s="168" t="s">
        <v>870</v>
      </c>
      <c r="B1192" s="169" t="s">
        <v>176</v>
      </c>
      <c r="C1192" s="169" t="s">
        <v>890</v>
      </c>
      <c r="D1192" s="169" t="s">
        <v>1654</v>
      </c>
      <c r="E1192" s="169" t="s">
        <v>871</v>
      </c>
      <c r="F1192" s="170" t="n">
        <v>65700</v>
      </c>
      <c r="G1192" s="170" t="n">
        <v>65700</v>
      </c>
      <c r="H1192" s="164" t="str">
        <f aca="false" ca="false" dt2D="false" dtr="false" t="normal">CONCATENATE(C1192, , D1192, E1192)</f>
        <v>01061120060000122</v>
      </c>
    </row>
    <row ht="63.75" outlineLevel="0" r="1193">
      <c r="A1193" s="168" t="s">
        <v>866</v>
      </c>
      <c r="B1193" s="169" t="s">
        <v>176</v>
      </c>
      <c r="C1193" s="169" t="s">
        <v>890</v>
      </c>
      <c r="D1193" s="169" t="s">
        <v>1654</v>
      </c>
      <c r="E1193" s="169" t="s">
        <v>867</v>
      </c>
      <c r="F1193" s="170" t="n">
        <v>3261059</v>
      </c>
      <c r="G1193" s="170" t="n">
        <v>3261059</v>
      </c>
      <c r="H1193" s="164" t="str">
        <f aca="false" ca="false" dt2D="false" dtr="false" t="normal">CONCATENATE(C1193, , D1193, E1193)</f>
        <v>01061120060000129</v>
      </c>
    </row>
    <row ht="38.25" outlineLevel="0" r="1194">
      <c r="A1194" s="168" t="s">
        <v>872</v>
      </c>
      <c r="B1194" s="169" t="s">
        <v>176</v>
      </c>
      <c r="C1194" s="169" t="s">
        <v>890</v>
      </c>
      <c r="D1194" s="169" t="s">
        <v>1654</v>
      </c>
      <c r="E1194" s="169" t="s">
        <v>873</v>
      </c>
      <c r="F1194" s="170" t="n">
        <v>1720294</v>
      </c>
      <c r="G1194" s="170" t="n">
        <v>1720294</v>
      </c>
      <c r="H1194" s="164" t="str">
        <f aca="false" ca="false" dt2D="false" dtr="false" t="normal">CONCATENATE(C1194, , D1194, E1194)</f>
        <v>01061120060000200</v>
      </c>
    </row>
    <row ht="38.25" outlineLevel="0" r="1195">
      <c r="A1195" s="168" t="s">
        <v>874</v>
      </c>
      <c r="B1195" s="169" t="s">
        <v>176</v>
      </c>
      <c r="C1195" s="169" t="s">
        <v>890</v>
      </c>
      <c r="D1195" s="169" t="s">
        <v>1654</v>
      </c>
      <c r="E1195" s="169" t="s">
        <v>875</v>
      </c>
      <c r="F1195" s="170" t="n">
        <v>1720294</v>
      </c>
      <c r="G1195" s="170" t="n">
        <v>1720294</v>
      </c>
      <c r="H1195" s="164" t="str">
        <f aca="false" ca="false" dt2D="false" dtr="false" t="normal">CONCATENATE(C1195, , D1195, E1195)</f>
        <v>01061120060000240</v>
      </c>
    </row>
    <row outlineLevel="0" r="1196">
      <c r="A1196" s="168" t="s">
        <v>876</v>
      </c>
      <c r="B1196" s="169" t="s">
        <v>176</v>
      </c>
      <c r="C1196" s="169" t="s">
        <v>890</v>
      </c>
      <c r="D1196" s="169" t="s">
        <v>1654</v>
      </c>
      <c r="E1196" s="169" t="s">
        <v>877</v>
      </c>
      <c r="F1196" s="170" t="n">
        <v>1720294</v>
      </c>
      <c r="G1196" s="170" t="n">
        <v>1720294</v>
      </c>
      <c r="H1196" s="164" t="str">
        <f aca="false" ca="false" dt2D="false" dtr="false" t="normal">CONCATENATE(C1196, , D1196, E1196)</f>
        <v>01061120060000244</v>
      </c>
    </row>
    <row outlineLevel="0" r="1197">
      <c r="A1197" s="168" t="s">
        <v>910</v>
      </c>
      <c r="B1197" s="169" t="s">
        <v>176</v>
      </c>
      <c r="C1197" s="169" t="s">
        <v>890</v>
      </c>
      <c r="D1197" s="169" t="s">
        <v>1654</v>
      </c>
      <c r="E1197" s="169" t="s">
        <v>911</v>
      </c>
      <c r="F1197" s="170" t="n">
        <v>12500</v>
      </c>
      <c r="G1197" s="170" t="n">
        <v>12500</v>
      </c>
      <c r="H1197" s="164" t="str">
        <f aca="false" ca="false" dt2D="false" dtr="false" t="normal">CONCATENATE(C1197, , D1197, E1197)</f>
        <v>01061120060000800</v>
      </c>
    </row>
    <row outlineLevel="0" r="1198">
      <c r="A1198" s="168" t="s">
        <v>912</v>
      </c>
      <c r="B1198" s="169" t="s">
        <v>176</v>
      </c>
      <c r="C1198" s="169" t="s">
        <v>890</v>
      </c>
      <c r="D1198" s="169" t="s">
        <v>1654</v>
      </c>
      <c r="E1198" s="169" t="s">
        <v>913</v>
      </c>
      <c r="F1198" s="170" t="n">
        <v>12500</v>
      </c>
      <c r="G1198" s="170" t="n">
        <v>12500</v>
      </c>
      <c r="H1198" s="164" t="str">
        <f aca="false" ca="false" dt2D="false" dtr="false" t="normal">CONCATENATE(C1198, , D1198, E1198)</f>
        <v>01061120060000850</v>
      </c>
    </row>
    <row outlineLevel="0" r="1199">
      <c r="A1199" s="168" t="s">
        <v>914</v>
      </c>
      <c r="B1199" s="169" t="s">
        <v>176</v>
      </c>
      <c r="C1199" s="169" t="s">
        <v>890</v>
      </c>
      <c r="D1199" s="169" t="s">
        <v>1654</v>
      </c>
      <c r="E1199" s="169" t="s">
        <v>915</v>
      </c>
      <c r="F1199" s="170" t="n">
        <v>12500</v>
      </c>
      <c r="G1199" s="170" t="n">
        <v>12500</v>
      </c>
      <c r="H1199" s="164" t="str">
        <f aca="false" ca="false" dt2D="false" dtr="false" t="normal">CONCATENATE(C1199, , D1199, E1199)</f>
        <v>01061120060000853</v>
      </c>
    </row>
    <row ht="127.5" outlineLevel="0" r="1200">
      <c r="A1200" s="168" t="s">
        <v>1655</v>
      </c>
      <c r="B1200" s="169" t="s">
        <v>176</v>
      </c>
      <c r="C1200" s="169" t="s">
        <v>890</v>
      </c>
      <c r="D1200" s="169" t="s">
        <v>1656</v>
      </c>
      <c r="E1200" s="169" t="s">
        <v>851</v>
      </c>
      <c r="F1200" s="170" t="n">
        <v>704000</v>
      </c>
      <c r="G1200" s="170" t="n">
        <v>704000</v>
      </c>
      <c r="H1200" s="164" t="str">
        <f aca="false" ca="false" dt2D="false" dtr="false" t="normal">CONCATENATE(C1200, , D1200, E1200)</f>
        <v>01061120061000</v>
      </c>
    </row>
    <row ht="76.5" outlineLevel="0" r="1201">
      <c r="A1201" s="168" t="s">
        <v>862</v>
      </c>
      <c r="B1201" s="169" t="s">
        <v>176</v>
      </c>
      <c r="C1201" s="169" t="s">
        <v>890</v>
      </c>
      <c r="D1201" s="169" t="s">
        <v>1656</v>
      </c>
      <c r="E1201" s="169" t="s">
        <v>505</v>
      </c>
      <c r="F1201" s="170" t="n">
        <v>704000</v>
      </c>
      <c r="G1201" s="170" t="n">
        <v>704000</v>
      </c>
      <c r="H1201" s="164" t="str">
        <f aca="false" ca="false" dt2D="false" dtr="false" t="normal">CONCATENATE(C1201, , D1201, E1201)</f>
        <v>01061120061000100</v>
      </c>
    </row>
    <row ht="38.25" outlineLevel="0" r="1202">
      <c r="A1202" s="168" t="s">
        <v>863</v>
      </c>
      <c r="B1202" s="169" t="s">
        <v>176</v>
      </c>
      <c r="C1202" s="169" t="s">
        <v>890</v>
      </c>
      <c r="D1202" s="169" t="s">
        <v>1656</v>
      </c>
      <c r="E1202" s="169" t="s">
        <v>559</v>
      </c>
      <c r="F1202" s="170" t="n">
        <v>704000</v>
      </c>
      <c r="G1202" s="170" t="n">
        <v>704000</v>
      </c>
      <c r="H1202" s="164" t="str">
        <f aca="false" ca="false" dt2D="false" dtr="false" t="normal">CONCATENATE(C1202, , D1202, E1202)</f>
        <v>01061120061000120</v>
      </c>
    </row>
    <row ht="25.5" outlineLevel="0" r="1203">
      <c r="A1203" s="168" t="s">
        <v>864</v>
      </c>
      <c r="B1203" s="169" t="s">
        <v>176</v>
      </c>
      <c r="C1203" s="169" t="s">
        <v>890</v>
      </c>
      <c r="D1203" s="169" t="s">
        <v>1656</v>
      </c>
      <c r="E1203" s="169" t="s">
        <v>865</v>
      </c>
      <c r="F1203" s="170" t="n">
        <v>540707</v>
      </c>
      <c r="G1203" s="170" t="n">
        <v>540707</v>
      </c>
      <c r="H1203" s="164" t="str">
        <f aca="false" ca="false" dt2D="false" dtr="false" t="normal">CONCATENATE(C1203, , D1203, E1203)</f>
        <v>01061120061000121</v>
      </c>
    </row>
    <row ht="63.75" outlineLevel="0" r="1204">
      <c r="A1204" s="168" t="s">
        <v>866</v>
      </c>
      <c r="B1204" s="169" t="s">
        <v>176</v>
      </c>
      <c r="C1204" s="169" t="s">
        <v>890</v>
      </c>
      <c r="D1204" s="169" t="s">
        <v>1656</v>
      </c>
      <c r="E1204" s="169" t="s">
        <v>867</v>
      </c>
      <c r="F1204" s="170" t="n">
        <v>163293</v>
      </c>
      <c r="G1204" s="170" t="n">
        <v>163293</v>
      </c>
      <c r="H1204" s="164" t="str">
        <f aca="false" ca="false" dt2D="false" dtr="false" t="normal">CONCATENATE(C1204, , D1204, E1204)</f>
        <v>01061120061000129</v>
      </c>
    </row>
    <row ht="114.75" outlineLevel="0" r="1205">
      <c r="A1205" s="168" t="s">
        <v>1657</v>
      </c>
      <c r="B1205" s="169" t="s">
        <v>176</v>
      </c>
      <c r="C1205" s="169" t="s">
        <v>890</v>
      </c>
      <c r="D1205" s="169" t="s">
        <v>1658</v>
      </c>
      <c r="E1205" s="169" t="s">
        <v>851</v>
      </c>
      <c r="F1205" s="170" t="n">
        <v>361140</v>
      </c>
      <c r="G1205" s="170" t="n">
        <v>361140</v>
      </c>
      <c r="H1205" s="164" t="str">
        <f aca="false" ca="false" dt2D="false" dtr="false" t="normal">CONCATENATE(C1205, , D1205, E1205)</f>
        <v>01061120067000</v>
      </c>
    </row>
    <row ht="76.5" outlineLevel="0" r="1206">
      <c r="A1206" s="168" t="s">
        <v>862</v>
      </c>
      <c r="B1206" s="169" t="s">
        <v>176</v>
      </c>
      <c r="C1206" s="169" t="s">
        <v>890</v>
      </c>
      <c r="D1206" s="169" t="s">
        <v>1658</v>
      </c>
      <c r="E1206" s="169" t="s">
        <v>505</v>
      </c>
      <c r="F1206" s="170" t="n">
        <v>361140</v>
      </c>
      <c r="G1206" s="170" t="n">
        <v>361140</v>
      </c>
      <c r="H1206" s="164" t="str">
        <f aca="false" ca="false" dt2D="false" dtr="false" t="normal">CONCATENATE(C1206, , D1206, E1206)</f>
        <v>01061120067000100</v>
      </c>
    </row>
    <row ht="38.25" outlineLevel="0" r="1207">
      <c r="A1207" s="168" t="s">
        <v>863</v>
      </c>
      <c r="B1207" s="169" t="s">
        <v>176</v>
      </c>
      <c r="C1207" s="169" t="s">
        <v>890</v>
      </c>
      <c r="D1207" s="169" t="s">
        <v>1658</v>
      </c>
      <c r="E1207" s="169" t="s">
        <v>559</v>
      </c>
      <c r="F1207" s="170" t="n">
        <v>361140</v>
      </c>
      <c r="G1207" s="170" t="n">
        <v>361140</v>
      </c>
      <c r="H1207" s="164" t="str">
        <f aca="false" ca="false" dt2D="false" dtr="false" t="normal">CONCATENATE(C1207, , D1207, E1207)</f>
        <v>01061120067000120</v>
      </c>
    </row>
    <row ht="51" outlineLevel="0" r="1208">
      <c r="A1208" s="168" t="s">
        <v>870</v>
      </c>
      <c r="B1208" s="169" t="s">
        <v>176</v>
      </c>
      <c r="C1208" s="169" t="s">
        <v>890</v>
      </c>
      <c r="D1208" s="169" t="s">
        <v>1658</v>
      </c>
      <c r="E1208" s="169" t="s">
        <v>871</v>
      </c>
      <c r="F1208" s="170" t="n">
        <v>361140</v>
      </c>
      <c r="G1208" s="170" t="n">
        <v>361140</v>
      </c>
      <c r="H1208" s="164" t="str">
        <f aca="false" ca="false" dt2D="false" dtr="false" t="normal">CONCATENATE(C1208, , D1208, E1208)</f>
        <v>01061120067000122</v>
      </c>
    </row>
    <row ht="102" outlineLevel="0" r="1209">
      <c r="A1209" s="168" t="s">
        <v>1659</v>
      </c>
      <c r="B1209" s="169" t="s">
        <v>176</v>
      </c>
      <c r="C1209" s="169" t="s">
        <v>890</v>
      </c>
      <c r="D1209" s="169" t="s">
        <v>1660</v>
      </c>
      <c r="E1209" s="169" t="s">
        <v>851</v>
      </c>
      <c r="F1209" s="170" t="n">
        <v>1682095</v>
      </c>
      <c r="G1209" s="170" t="n">
        <v>1682095</v>
      </c>
      <c r="H1209" s="164" t="str">
        <f aca="false" ca="false" dt2D="false" dtr="false" t="normal">CONCATENATE(C1209, , D1209, E1209)</f>
        <v>0106112006Б000</v>
      </c>
    </row>
    <row ht="76.5" outlineLevel="0" r="1210">
      <c r="A1210" s="168" t="s">
        <v>862</v>
      </c>
      <c r="B1210" s="169" t="s">
        <v>176</v>
      </c>
      <c r="C1210" s="169" t="s">
        <v>890</v>
      </c>
      <c r="D1210" s="169" t="s">
        <v>1660</v>
      </c>
      <c r="E1210" s="169" t="s">
        <v>505</v>
      </c>
      <c r="F1210" s="170" t="n">
        <v>1682095</v>
      </c>
      <c r="G1210" s="170" t="n">
        <v>1682095</v>
      </c>
      <c r="H1210" s="164" t="str">
        <f aca="false" ca="false" dt2D="false" dtr="false" t="normal">CONCATENATE(C1210, , D1210, E1210)</f>
        <v>0106112006Б000100</v>
      </c>
    </row>
    <row ht="38.25" outlineLevel="0" r="1211">
      <c r="A1211" s="168" t="s">
        <v>863</v>
      </c>
      <c r="B1211" s="169" t="s">
        <v>176</v>
      </c>
      <c r="C1211" s="169" t="s">
        <v>890</v>
      </c>
      <c r="D1211" s="169" t="s">
        <v>1660</v>
      </c>
      <c r="E1211" s="169" t="s">
        <v>559</v>
      </c>
      <c r="F1211" s="170" t="n">
        <v>1682095</v>
      </c>
      <c r="G1211" s="170" t="n">
        <v>1682095</v>
      </c>
      <c r="H1211" s="164" t="str">
        <f aca="false" ca="false" dt2D="false" dtr="false" t="normal">CONCATENATE(C1211, , D1211, E1211)</f>
        <v>0106112006Б000120</v>
      </c>
    </row>
    <row ht="25.5" outlineLevel="0" r="1212">
      <c r="A1212" s="168" t="s">
        <v>864</v>
      </c>
      <c r="B1212" s="169" t="s">
        <v>176</v>
      </c>
      <c r="C1212" s="169" t="s">
        <v>890</v>
      </c>
      <c r="D1212" s="169" t="s">
        <v>1660</v>
      </c>
      <c r="E1212" s="169" t="s">
        <v>865</v>
      </c>
      <c r="F1212" s="170" t="n">
        <v>1291932</v>
      </c>
      <c r="G1212" s="170" t="n">
        <v>1291932</v>
      </c>
      <c r="H1212" s="164" t="str">
        <f aca="false" ca="false" dt2D="false" dtr="false" t="normal">CONCATENATE(C1212, , D1212, E1212)</f>
        <v>0106112006Б000121</v>
      </c>
    </row>
    <row ht="63.75" outlineLevel="0" r="1213">
      <c r="A1213" s="168" t="s">
        <v>866</v>
      </c>
      <c r="B1213" s="169" t="s">
        <v>176</v>
      </c>
      <c r="C1213" s="169" t="s">
        <v>890</v>
      </c>
      <c r="D1213" s="169" t="s">
        <v>1660</v>
      </c>
      <c r="E1213" s="169" t="s">
        <v>867</v>
      </c>
      <c r="F1213" s="170" t="n">
        <v>390163</v>
      </c>
      <c r="G1213" s="170" t="n">
        <v>390163</v>
      </c>
      <c r="H1213" s="164" t="str">
        <f aca="false" ca="false" dt2D="false" dtr="false" t="normal">CONCATENATE(C1213, , D1213, E1213)</f>
        <v>0106112006Б000129</v>
      </c>
    </row>
    <row ht="76.5" outlineLevel="0" r="1214">
      <c r="A1214" s="168" t="s">
        <v>1661</v>
      </c>
      <c r="B1214" s="169" t="s">
        <v>176</v>
      </c>
      <c r="C1214" s="169" t="s">
        <v>890</v>
      </c>
      <c r="D1214" s="169" t="s">
        <v>1662</v>
      </c>
      <c r="E1214" s="169" t="s">
        <v>851</v>
      </c>
      <c r="F1214" s="170" t="n">
        <v>657685</v>
      </c>
      <c r="G1214" s="170" t="n">
        <v>657685</v>
      </c>
      <c r="H1214" s="164" t="str">
        <f aca="false" ca="false" dt2D="false" dtr="false" t="normal">CONCATENATE(C1214, , D1214, E1214)</f>
        <v>0106112006Г000</v>
      </c>
    </row>
    <row ht="38.25" outlineLevel="0" r="1215">
      <c r="A1215" s="168" t="s">
        <v>872</v>
      </c>
      <c r="B1215" s="169" t="s">
        <v>176</v>
      </c>
      <c r="C1215" s="169" t="s">
        <v>890</v>
      </c>
      <c r="D1215" s="169" t="s">
        <v>1662</v>
      </c>
      <c r="E1215" s="169" t="s">
        <v>873</v>
      </c>
      <c r="F1215" s="170" t="n">
        <v>657685</v>
      </c>
      <c r="G1215" s="170" t="n">
        <v>657685</v>
      </c>
      <c r="H1215" s="164" t="str">
        <f aca="false" ca="false" dt2D="false" dtr="false" t="normal">CONCATENATE(C1215, , D1215, E1215)</f>
        <v>0106112006Г000200</v>
      </c>
    </row>
    <row ht="38.25" outlineLevel="0" r="1216">
      <c r="A1216" s="168" t="s">
        <v>874</v>
      </c>
      <c r="B1216" s="169" t="s">
        <v>176</v>
      </c>
      <c r="C1216" s="169" t="s">
        <v>890</v>
      </c>
      <c r="D1216" s="169" t="s">
        <v>1662</v>
      </c>
      <c r="E1216" s="169" t="s">
        <v>875</v>
      </c>
      <c r="F1216" s="170" t="n">
        <v>657685</v>
      </c>
      <c r="G1216" s="170" t="n">
        <v>657685</v>
      </c>
      <c r="H1216" s="164" t="str">
        <f aca="false" ca="false" dt2D="false" dtr="false" t="normal">CONCATENATE(C1216, , D1216, E1216)</f>
        <v>0106112006Г000240</v>
      </c>
    </row>
    <row outlineLevel="0" r="1217">
      <c r="A1217" s="168" t="s">
        <v>876</v>
      </c>
      <c r="B1217" s="169" t="s">
        <v>176</v>
      </c>
      <c r="C1217" s="169" t="s">
        <v>890</v>
      </c>
      <c r="D1217" s="169" t="s">
        <v>1662</v>
      </c>
      <c r="E1217" s="169" t="s">
        <v>877</v>
      </c>
      <c r="F1217" s="170" t="n">
        <v>13710</v>
      </c>
      <c r="G1217" s="170" t="n">
        <v>13710</v>
      </c>
      <c r="H1217" s="164" t="str">
        <f aca="false" ca="false" dt2D="false" dtr="false" t="normal">CONCATENATE(C1217, , D1217, E1217)</f>
        <v>0106112006Г000244</v>
      </c>
    </row>
    <row outlineLevel="0" r="1218">
      <c r="A1218" s="168" t="s">
        <v>922</v>
      </c>
      <c r="B1218" s="169" t="s">
        <v>176</v>
      </c>
      <c r="C1218" s="169" t="s">
        <v>890</v>
      </c>
      <c r="D1218" s="169" t="s">
        <v>1662</v>
      </c>
      <c r="E1218" s="169" t="s">
        <v>923</v>
      </c>
      <c r="F1218" s="170" t="n">
        <v>643975</v>
      </c>
      <c r="G1218" s="170" t="n">
        <v>643975</v>
      </c>
      <c r="H1218" s="164" t="str">
        <f aca="false" ca="false" dt2D="false" dtr="false" t="normal">CONCATENATE(C1218, , D1218, E1218)</f>
        <v>0106112006Г000247</v>
      </c>
    </row>
    <row ht="89.25" outlineLevel="0" r="1219">
      <c r="A1219" s="168" t="s">
        <v>1663</v>
      </c>
      <c r="B1219" s="169" t="s">
        <v>176</v>
      </c>
      <c r="C1219" s="169" t="s">
        <v>890</v>
      </c>
      <c r="D1219" s="169" t="s">
        <v>1664</v>
      </c>
      <c r="E1219" s="169" t="s">
        <v>851</v>
      </c>
      <c r="F1219" s="170" t="n">
        <v>5525</v>
      </c>
      <c r="G1219" s="170" t="n">
        <v>5525</v>
      </c>
      <c r="H1219" s="164" t="str">
        <f aca="false" ca="false" dt2D="false" dtr="false" t="normal">CONCATENATE(C1219, , D1219, E1219)</f>
        <v>0106112006М000</v>
      </c>
    </row>
    <row ht="38.25" outlineLevel="0" r="1220">
      <c r="A1220" s="168" t="s">
        <v>872</v>
      </c>
      <c r="B1220" s="169" t="s">
        <v>176</v>
      </c>
      <c r="C1220" s="169" t="s">
        <v>890</v>
      </c>
      <c r="D1220" s="169" t="s">
        <v>1664</v>
      </c>
      <c r="E1220" s="169" t="s">
        <v>873</v>
      </c>
      <c r="F1220" s="170" t="n">
        <v>5525</v>
      </c>
      <c r="G1220" s="170" t="n">
        <v>5525</v>
      </c>
      <c r="H1220" s="164" t="str">
        <f aca="false" ca="false" dt2D="false" dtr="false" t="normal">CONCATENATE(C1220, , D1220, E1220)</f>
        <v>0106112006М000200</v>
      </c>
    </row>
    <row ht="38.25" outlineLevel="0" r="1221">
      <c r="A1221" s="168" t="s">
        <v>874</v>
      </c>
      <c r="B1221" s="169" t="s">
        <v>176</v>
      </c>
      <c r="C1221" s="169" t="s">
        <v>890</v>
      </c>
      <c r="D1221" s="169" t="s">
        <v>1664</v>
      </c>
      <c r="E1221" s="169" t="s">
        <v>875</v>
      </c>
      <c r="F1221" s="170" t="n">
        <v>5525</v>
      </c>
      <c r="G1221" s="170" t="n">
        <v>5525</v>
      </c>
      <c r="H1221" s="164" t="str">
        <f aca="false" ca="false" dt2D="false" dtr="false" t="normal">CONCATENATE(C1221, , D1221, E1221)</f>
        <v>0106112006М000240</v>
      </c>
    </row>
    <row outlineLevel="0" r="1222">
      <c r="A1222" s="168" t="s">
        <v>876</v>
      </c>
      <c r="B1222" s="169" t="s">
        <v>176</v>
      </c>
      <c r="C1222" s="169" t="s">
        <v>890</v>
      </c>
      <c r="D1222" s="169" t="s">
        <v>1664</v>
      </c>
      <c r="E1222" s="169" t="s">
        <v>877</v>
      </c>
      <c r="F1222" s="170" t="n">
        <v>5525</v>
      </c>
      <c r="G1222" s="170" t="n">
        <v>5525</v>
      </c>
      <c r="H1222" s="164" t="str">
        <f aca="false" ca="false" dt2D="false" dtr="false" t="normal">CONCATENATE(C1222, , D1222, E1222)</f>
        <v>0106112006М000244</v>
      </c>
    </row>
    <row ht="63.75" outlineLevel="0" r="1223">
      <c r="A1223" s="168" t="s">
        <v>1665</v>
      </c>
      <c r="B1223" s="169" t="s">
        <v>176</v>
      </c>
      <c r="C1223" s="169" t="s">
        <v>890</v>
      </c>
      <c r="D1223" s="169" t="s">
        <v>1666</v>
      </c>
      <c r="E1223" s="169" t="s">
        <v>851</v>
      </c>
      <c r="F1223" s="170" t="n">
        <v>225348</v>
      </c>
      <c r="G1223" s="170" t="n">
        <v>225348</v>
      </c>
      <c r="H1223" s="164" t="str">
        <f aca="false" ca="false" dt2D="false" dtr="false" t="normal">CONCATENATE(C1223, , D1223, E1223)</f>
        <v>0106112006Э000</v>
      </c>
    </row>
    <row ht="38.25" outlineLevel="0" r="1224">
      <c r="A1224" s="168" t="s">
        <v>872</v>
      </c>
      <c r="B1224" s="169" t="s">
        <v>176</v>
      </c>
      <c r="C1224" s="169" t="s">
        <v>890</v>
      </c>
      <c r="D1224" s="169" t="s">
        <v>1666</v>
      </c>
      <c r="E1224" s="169" t="s">
        <v>873</v>
      </c>
      <c r="F1224" s="170" t="n">
        <v>225348</v>
      </c>
      <c r="G1224" s="170" t="n">
        <v>225348</v>
      </c>
      <c r="H1224" s="164" t="str">
        <f aca="false" ca="false" dt2D="false" dtr="false" t="normal">CONCATENATE(C1224, , D1224, E1224)</f>
        <v>0106112006Э000200</v>
      </c>
    </row>
    <row ht="38.25" outlineLevel="0" r="1225">
      <c r="A1225" s="168" t="s">
        <v>874</v>
      </c>
      <c r="B1225" s="169" t="s">
        <v>176</v>
      </c>
      <c r="C1225" s="169" t="s">
        <v>890</v>
      </c>
      <c r="D1225" s="169" t="s">
        <v>1666</v>
      </c>
      <c r="E1225" s="169" t="s">
        <v>875</v>
      </c>
      <c r="F1225" s="170" t="n">
        <v>225348</v>
      </c>
      <c r="G1225" s="170" t="n">
        <v>225348</v>
      </c>
      <c r="H1225" s="164" t="str">
        <f aca="false" ca="false" dt2D="false" dtr="false" t="normal">CONCATENATE(C1225, , D1225, E1225)</f>
        <v>0106112006Э000240</v>
      </c>
    </row>
    <row outlineLevel="0" r="1226">
      <c r="A1226" s="168" t="s">
        <v>922</v>
      </c>
      <c r="B1226" s="169" t="s">
        <v>176</v>
      </c>
      <c r="C1226" s="169" t="s">
        <v>890</v>
      </c>
      <c r="D1226" s="169" t="s">
        <v>1666</v>
      </c>
      <c r="E1226" s="169" t="s">
        <v>923</v>
      </c>
      <c r="F1226" s="170" t="n">
        <v>225348</v>
      </c>
      <c r="G1226" s="170" t="n">
        <v>225348</v>
      </c>
      <c r="H1226" s="164" t="str">
        <f aca="false" ca="false" dt2D="false" dtr="false" t="normal">CONCATENATE(C1226, , D1226, E1226)</f>
        <v>0106112006Э000247</v>
      </c>
    </row>
    <row ht="89.25" outlineLevel="0" r="1227">
      <c r="A1227" s="168" t="s">
        <v>1667</v>
      </c>
      <c r="B1227" s="169" t="s">
        <v>176</v>
      </c>
      <c r="C1227" s="169" t="s">
        <v>890</v>
      </c>
      <c r="D1227" s="169" t="s">
        <v>1668</v>
      </c>
      <c r="E1227" s="169" t="s">
        <v>851</v>
      </c>
      <c r="F1227" s="170" t="n">
        <v>680323</v>
      </c>
      <c r="G1227" s="170" t="n">
        <v>680323</v>
      </c>
      <c r="H1227" s="164" t="str">
        <f aca="false" ca="false" dt2D="false" dtr="false" t="normal">CONCATENATE(C1227, , D1227, E1227)</f>
        <v>010611200Ч0060</v>
      </c>
    </row>
    <row ht="76.5" outlineLevel="0" r="1228">
      <c r="A1228" s="168" t="s">
        <v>862</v>
      </c>
      <c r="B1228" s="169" t="s">
        <v>176</v>
      </c>
      <c r="C1228" s="169" t="s">
        <v>890</v>
      </c>
      <c r="D1228" s="169" t="s">
        <v>1668</v>
      </c>
      <c r="E1228" s="169" t="s">
        <v>505</v>
      </c>
      <c r="F1228" s="170" t="n">
        <v>680323</v>
      </c>
      <c r="G1228" s="170" t="n">
        <v>680323</v>
      </c>
      <c r="H1228" s="164" t="str">
        <f aca="false" ca="false" dt2D="false" dtr="false" t="normal">CONCATENATE(C1228, , D1228, E1228)</f>
        <v>010611200Ч0060100</v>
      </c>
    </row>
    <row ht="38.25" outlineLevel="0" r="1229">
      <c r="A1229" s="168" t="s">
        <v>863</v>
      </c>
      <c r="B1229" s="169" t="s">
        <v>176</v>
      </c>
      <c r="C1229" s="169" t="s">
        <v>890</v>
      </c>
      <c r="D1229" s="169" t="s">
        <v>1668</v>
      </c>
      <c r="E1229" s="169" t="s">
        <v>559</v>
      </c>
      <c r="F1229" s="170" t="n">
        <v>680323</v>
      </c>
      <c r="G1229" s="170" t="n">
        <v>680323</v>
      </c>
      <c r="H1229" s="164" t="str">
        <f aca="false" ca="false" dt2D="false" dtr="false" t="normal">CONCATENATE(C1229, , D1229, E1229)</f>
        <v>010611200Ч0060120</v>
      </c>
    </row>
    <row ht="25.5" outlineLevel="0" r="1230">
      <c r="A1230" s="168" t="s">
        <v>864</v>
      </c>
      <c r="B1230" s="169" t="s">
        <v>176</v>
      </c>
      <c r="C1230" s="169" t="s">
        <v>890</v>
      </c>
      <c r="D1230" s="169" t="s">
        <v>1668</v>
      </c>
      <c r="E1230" s="169" t="s">
        <v>865</v>
      </c>
      <c r="F1230" s="170" t="n">
        <v>522522</v>
      </c>
      <c r="G1230" s="170" t="n">
        <v>522522</v>
      </c>
      <c r="H1230" s="164" t="str">
        <f aca="false" ca="false" dt2D="false" dtr="false" t="normal">CONCATENATE(C1230, , D1230, E1230)</f>
        <v>010611200Ч0060121</v>
      </c>
    </row>
    <row ht="63.75" outlineLevel="0" r="1231">
      <c r="A1231" s="168" t="s">
        <v>866</v>
      </c>
      <c r="B1231" s="169" t="s">
        <v>176</v>
      </c>
      <c r="C1231" s="169" t="s">
        <v>890</v>
      </c>
      <c r="D1231" s="169" t="s">
        <v>1668</v>
      </c>
      <c r="E1231" s="169" t="s">
        <v>867</v>
      </c>
      <c r="F1231" s="170" t="n">
        <v>157801</v>
      </c>
      <c r="G1231" s="170" t="n">
        <v>157801</v>
      </c>
      <c r="H1231" s="164" t="str">
        <f aca="false" ca="false" dt2D="false" dtr="false" t="normal">CONCATENATE(C1231, , D1231, E1231)</f>
        <v>010611200Ч0060129</v>
      </c>
    </row>
    <row ht="127.5" outlineLevel="0" r="1232">
      <c r="A1232" s="168" t="s">
        <v>1669</v>
      </c>
      <c r="B1232" s="169" t="s">
        <v>176</v>
      </c>
      <c r="C1232" s="169" t="s">
        <v>890</v>
      </c>
      <c r="D1232" s="169" t="s">
        <v>1670</v>
      </c>
      <c r="E1232" s="169" t="s">
        <v>851</v>
      </c>
      <c r="F1232" s="170" t="n">
        <v>23000</v>
      </c>
      <c r="G1232" s="170" t="n">
        <v>23000</v>
      </c>
      <c r="H1232" s="164" t="str">
        <f aca="false" ca="false" dt2D="false" dtr="false" t="normal">CONCATENATE(C1232, , D1232, E1232)</f>
        <v>010611200Ч0070</v>
      </c>
    </row>
    <row ht="38.25" outlineLevel="0" r="1233">
      <c r="A1233" s="168" t="s">
        <v>872</v>
      </c>
      <c r="B1233" s="169" t="s">
        <v>176</v>
      </c>
      <c r="C1233" s="169" t="s">
        <v>890</v>
      </c>
      <c r="D1233" s="169" t="s">
        <v>1670</v>
      </c>
      <c r="E1233" s="169" t="s">
        <v>873</v>
      </c>
      <c r="F1233" s="170" t="n">
        <v>23000</v>
      </c>
      <c r="G1233" s="170" t="n">
        <v>23000</v>
      </c>
      <c r="H1233" s="164" t="str">
        <f aca="false" ca="false" dt2D="false" dtr="false" t="normal">CONCATENATE(C1233, , D1233, E1233)</f>
        <v>010611200Ч0070200</v>
      </c>
    </row>
    <row ht="38.25" outlineLevel="0" r="1234">
      <c r="A1234" s="168" t="s">
        <v>874</v>
      </c>
      <c r="B1234" s="169" t="s">
        <v>176</v>
      </c>
      <c r="C1234" s="169" t="s">
        <v>890</v>
      </c>
      <c r="D1234" s="169" t="s">
        <v>1670</v>
      </c>
      <c r="E1234" s="169" t="s">
        <v>875</v>
      </c>
      <c r="F1234" s="170" t="n">
        <v>23000</v>
      </c>
      <c r="G1234" s="170" t="n">
        <v>23000</v>
      </c>
      <c r="H1234" s="164" t="str">
        <f aca="false" ca="false" dt2D="false" dtr="false" t="normal">CONCATENATE(C1234, , D1234, E1234)</f>
        <v>010611200Ч0070240</v>
      </c>
    </row>
    <row outlineLevel="0" r="1235">
      <c r="A1235" s="168" t="s">
        <v>876</v>
      </c>
      <c r="B1235" s="169" t="s">
        <v>176</v>
      </c>
      <c r="C1235" s="169" t="s">
        <v>890</v>
      </c>
      <c r="D1235" s="169" t="s">
        <v>1670</v>
      </c>
      <c r="E1235" s="169" t="s">
        <v>877</v>
      </c>
      <c r="F1235" s="170" t="n">
        <v>23000</v>
      </c>
      <c r="G1235" s="170" t="n">
        <v>23000</v>
      </c>
      <c r="H1235" s="164" t="str">
        <f aca="false" ca="false" dt2D="false" dtr="false" t="normal">CONCATENATE(C1235, , D1235, E1235)</f>
        <v>010611200Ч0070244</v>
      </c>
    </row>
    <row outlineLevel="0" r="1236">
      <c r="A1236" s="168" t="s">
        <v>1671</v>
      </c>
      <c r="B1236" s="169" t="s">
        <v>176</v>
      </c>
      <c r="C1236" s="169" t="s">
        <v>1672</v>
      </c>
      <c r="D1236" s="169" t="s">
        <v>851</v>
      </c>
      <c r="E1236" s="169" t="s">
        <v>851</v>
      </c>
      <c r="F1236" s="170" t="n">
        <v>2000000</v>
      </c>
      <c r="G1236" s="170" t="n">
        <v>2000000</v>
      </c>
      <c r="H1236" s="164" t="str">
        <f aca="false" ca="false" dt2D="false" dtr="false" t="normal">CONCATENATE(C1236, , D1236, E1236)</f>
        <v>0111</v>
      </c>
    </row>
    <row ht="25.5" outlineLevel="0" r="1237">
      <c r="A1237" s="168" t="s">
        <v>936</v>
      </c>
      <c r="B1237" s="169" t="s">
        <v>176</v>
      </c>
      <c r="C1237" s="169" t="s">
        <v>1672</v>
      </c>
      <c r="D1237" s="169" t="s">
        <v>937</v>
      </c>
      <c r="E1237" s="169" t="s">
        <v>851</v>
      </c>
      <c r="F1237" s="170" t="n">
        <v>2000000</v>
      </c>
      <c r="G1237" s="170" t="n">
        <v>2000000</v>
      </c>
      <c r="H1237" s="164" t="str">
        <f aca="false" ca="false" dt2D="false" dtr="false" t="normal">CONCATENATE(C1237, , D1237, E1237)</f>
        <v>01119000000000</v>
      </c>
    </row>
    <row ht="51" outlineLevel="0" r="1238">
      <c r="A1238" s="168" t="s">
        <v>1148</v>
      </c>
      <c r="B1238" s="169" t="s">
        <v>176</v>
      </c>
      <c r="C1238" s="169" t="s">
        <v>1672</v>
      </c>
      <c r="D1238" s="169" t="s">
        <v>1149</v>
      </c>
      <c r="E1238" s="169" t="s">
        <v>851</v>
      </c>
      <c r="F1238" s="170" t="n">
        <v>2000000</v>
      </c>
      <c r="G1238" s="170" t="n">
        <v>2000000</v>
      </c>
      <c r="H1238" s="164" t="str">
        <f aca="false" ca="false" dt2D="false" dtr="false" t="normal">CONCATENATE(C1238, , D1238, E1238)</f>
        <v>01119010000000</v>
      </c>
    </row>
    <row ht="51" outlineLevel="0" r="1239">
      <c r="A1239" s="168" t="s">
        <v>1148</v>
      </c>
      <c r="B1239" s="169" t="s">
        <v>176</v>
      </c>
      <c r="C1239" s="169" t="s">
        <v>1672</v>
      </c>
      <c r="D1239" s="169" t="s">
        <v>1150</v>
      </c>
      <c r="E1239" s="169" t="s">
        <v>851</v>
      </c>
      <c r="F1239" s="170" t="n">
        <v>2000000</v>
      </c>
      <c r="G1239" s="170" t="n">
        <v>2000000</v>
      </c>
      <c r="H1239" s="164" t="str">
        <f aca="false" ca="false" dt2D="false" dtr="false" t="normal">CONCATENATE(C1239, , D1239, E1239)</f>
        <v>01119010080000</v>
      </c>
    </row>
    <row outlineLevel="0" r="1240">
      <c r="A1240" s="168" t="s">
        <v>910</v>
      </c>
      <c r="B1240" s="169" t="s">
        <v>176</v>
      </c>
      <c r="C1240" s="169" t="s">
        <v>1672</v>
      </c>
      <c r="D1240" s="169" t="s">
        <v>1150</v>
      </c>
      <c r="E1240" s="169" t="s">
        <v>911</v>
      </c>
      <c r="F1240" s="170" t="n">
        <v>2000000</v>
      </c>
      <c r="G1240" s="170" t="n">
        <v>2000000</v>
      </c>
      <c r="H1240" s="164" t="str">
        <f aca="false" ca="false" dt2D="false" dtr="false" t="normal">CONCATENATE(C1240, , D1240, E1240)</f>
        <v>01119010080000800</v>
      </c>
    </row>
    <row outlineLevel="0" r="1241">
      <c r="A1241" s="168" t="s">
        <v>1673</v>
      </c>
      <c r="B1241" s="169" t="s">
        <v>176</v>
      </c>
      <c r="C1241" s="169" t="s">
        <v>1672</v>
      </c>
      <c r="D1241" s="169" t="s">
        <v>1150</v>
      </c>
      <c r="E1241" s="169" t="s">
        <v>1674</v>
      </c>
      <c r="F1241" s="170" t="n">
        <v>2000000</v>
      </c>
      <c r="G1241" s="170" t="n">
        <v>2000000</v>
      </c>
      <c r="H1241" s="164" t="str">
        <f aca="false" ca="false" dt2D="false" dtr="false" t="normal">CONCATENATE(C1241, , D1241, E1241)</f>
        <v>01119010080000870</v>
      </c>
    </row>
    <row outlineLevel="0" r="1242">
      <c r="A1242" s="168" t="s">
        <v>950</v>
      </c>
      <c r="B1242" s="169" t="s">
        <v>176</v>
      </c>
      <c r="C1242" s="169" t="s">
        <v>951</v>
      </c>
      <c r="D1242" s="169" t="s">
        <v>851</v>
      </c>
      <c r="E1242" s="169" t="s">
        <v>851</v>
      </c>
      <c r="F1242" s="170" t="n">
        <v>402500</v>
      </c>
      <c r="G1242" s="170" t="n">
        <v>402500</v>
      </c>
      <c r="H1242" s="164" t="str">
        <f aca="false" ca="false" dt2D="false" dtr="false" t="normal">CONCATENATE(C1242, , D1242, E1242)</f>
        <v>0113</v>
      </c>
    </row>
    <row ht="38.25" outlineLevel="0" r="1243">
      <c r="A1243" s="168" t="s">
        <v>1643</v>
      </c>
      <c r="B1243" s="169" t="s">
        <v>176</v>
      </c>
      <c r="C1243" s="169" t="s">
        <v>951</v>
      </c>
      <c r="D1243" s="169" t="s">
        <v>1644</v>
      </c>
      <c r="E1243" s="169" t="s">
        <v>851</v>
      </c>
      <c r="F1243" s="170" t="n">
        <v>302500</v>
      </c>
      <c r="G1243" s="170" t="n">
        <v>302500</v>
      </c>
      <c r="H1243" s="164" t="str">
        <f aca="false" ca="false" dt2D="false" dtr="false" t="normal">CONCATENATE(C1243, , D1243, E1243)</f>
        <v>01131100000000</v>
      </c>
    </row>
    <row ht="76.5" outlineLevel="0" r="1244">
      <c r="A1244" s="168" t="s">
        <v>1675</v>
      </c>
      <c r="B1244" s="169" t="s">
        <v>176</v>
      </c>
      <c r="C1244" s="169" t="s">
        <v>951</v>
      </c>
      <c r="D1244" s="169" t="s">
        <v>1676</v>
      </c>
      <c r="E1244" s="169" t="s">
        <v>851</v>
      </c>
      <c r="F1244" s="170" t="n">
        <v>302500</v>
      </c>
      <c r="G1244" s="170" t="n">
        <v>302500</v>
      </c>
      <c r="H1244" s="164" t="str">
        <f aca="false" ca="false" dt2D="false" dtr="false" t="normal">CONCATENATE(C1244, , D1244, E1244)</f>
        <v>01131110000000</v>
      </c>
    </row>
    <row ht="165.75" outlineLevel="0" r="1245">
      <c r="A1245" s="168" t="s">
        <v>1677</v>
      </c>
      <c r="B1245" s="169" t="s">
        <v>176</v>
      </c>
      <c r="C1245" s="169" t="s">
        <v>951</v>
      </c>
      <c r="D1245" s="169" t="s">
        <v>1678</v>
      </c>
      <c r="E1245" s="169" t="s">
        <v>851</v>
      </c>
      <c r="F1245" s="170" t="n">
        <v>302500</v>
      </c>
      <c r="G1245" s="170" t="n">
        <v>302500</v>
      </c>
      <c r="H1245" s="164" t="str">
        <f aca="false" ca="false" dt2D="false" dtr="false" t="normal">CONCATENATE(C1245, , D1245, E1245)</f>
        <v>01131110075140</v>
      </c>
    </row>
    <row outlineLevel="0" r="1246">
      <c r="A1246" s="168" t="s">
        <v>1679</v>
      </c>
      <c r="B1246" s="169" t="s">
        <v>176</v>
      </c>
      <c r="C1246" s="169" t="s">
        <v>951</v>
      </c>
      <c r="D1246" s="169" t="s">
        <v>1678</v>
      </c>
      <c r="E1246" s="169" t="s">
        <v>1680</v>
      </c>
      <c r="F1246" s="170" t="n">
        <v>302500</v>
      </c>
      <c r="G1246" s="170" t="n">
        <v>302500</v>
      </c>
      <c r="H1246" s="164" t="str">
        <f aca="false" ca="false" dt2D="false" dtr="false" t="normal">CONCATENATE(C1246, , D1246, E1246)</f>
        <v>01131110075140500</v>
      </c>
    </row>
    <row outlineLevel="0" r="1247">
      <c r="A1247" s="168" t="s">
        <v>1681</v>
      </c>
      <c r="B1247" s="169" t="s">
        <v>176</v>
      </c>
      <c r="C1247" s="169" t="s">
        <v>951</v>
      </c>
      <c r="D1247" s="169" t="s">
        <v>1678</v>
      </c>
      <c r="E1247" s="169" t="s">
        <v>1682</v>
      </c>
      <c r="F1247" s="170" t="n">
        <v>302500</v>
      </c>
      <c r="G1247" s="170" t="n">
        <v>302500</v>
      </c>
      <c r="H1247" s="164" t="str">
        <f aca="false" ca="false" dt2D="false" dtr="false" t="normal">CONCATENATE(C1247, , D1247, E1247)</f>
        <v>01131110075140530</v>
      </c>
    </row>
    <row ht="25.5" outlineLevel="0" r="1248">
      <c r="A1248" s="168" t="s">
        <v>936</v>
      </c>
      <c r="B1248" s="169" t="s">
        <v>176</v>
      </c>
      <c r="C1248" s="169" t="s">
        <v>951</v>
      </c>
      <c r="D1248" s="169" t="s">
        <v>937</v>
      </c>
      <c r="E1248" s="169" t="s">
        <v>851</v>
      </c>
      <c r="F1248" s="170" t="n">
        <v>100000</v>
      </c>
      <c r="G1248" s="170" t="n">
        <v>100000</v>
      </c>
      <c r="H1248" s="164" t="str">
        <f aca="false" ca="false" dt2D="false" dtr="false" t="normal">CONCATENATE(C1248, , D1248, E1248)</f>
        <v>01139000000000</v>
      </c>
    </row>
    <row ht="38.25" outlineLevel="0" r="1249">
      <c r="A1249" s="168" t="s">
        <v>938</v>
      </c>
      <c r="B1249" s="169" t="s">
        <v>176</v>
      </c>
      <c r="C1249" s="169" t="s">
        <v>951</v>
      </c>
      <c r="D1249" s="169" t="s">
        <v>939</v>
      </c>
      <c r="E1249" s="169" t="s">
        <v>851</v>
      </c>
      <c r="F1249" s="170" t="n">
        <v>100000</v>
      </c>
      <c r="G1249" s="170" t="n">
        <v>100000</v>
      </c>
      <c r="H1249" s="164" t="str">
        <f aca="false" ca="false" dt2D="false" dtr="false" t="normal">CONCATENATE(C1249, , D1249, E1249)</f>
        <v>01139090000000</v>
      </c>
    </row>
    <row ht="38.25" outlineLevel="0" r="1250">
      <c r="A1250" s="168" t="s">
        <v>938</v>
      </c>
      <c r="B1250" s="169" t="s">
        <v>176</v>
      </c>
      <c r="C1250" s="169" t="s">
        <v>951</v>
      </c>
      <c r="D1250" s="169" t="s">
        <v>1130</v>
      </c>
      <c r="E1250" s="169" t="s">
        <v>851</v>
      </c>
      <c r="F1250" s="170" t="n">
        <v>100000</v>
      </c>
      <c r="G1250" s="170" t="n">
        <v>100000</v>
      </c>
      <c r="H1250" s="164" t="str">
        <f aca="false" ca="false" dt2D="false" dtr="false" t="normal">CONCATENATE(C1250, , D1250, E1250)</f>
        <v>01139090080000</v>
      </c>
    </row>
    <row outlineLevel="0" r="1251">
      <c r="A1251" s="168" t="s">
        <v>910</v>
      </c>
      <c r="B1251" s="169" t="s">
        <v>176</v>
      </c>
      <c r="C1251" s="169" t="s">
        <v>951</v>
      </c>
      <c r="D1251" s="169" t="s">
        <v>1130</v>
      </c>
      <c r="E1251" s="169" t="s">
        <v>911</v>
      </c>
      <c r="F1251" s="170" t="n">
        <v>100000</v>
      </c>
      <c r="G1251" s="170" t="n">
        <v>100000</v>
      </c>
      <c r="H1251" s="164" t="str">
        <f aca="false" ca="false" dt2D="false" dtr="false" t="normal">CONCATENATE(C1251, , D1251, E1251)</f>
        <v>01139090080000800</v>
      </c>
    </row>
    <row outlineLevel="0" r="1252">
      <c r="A1252" s="168" t="s">
        <v>942</v>
      </c>
      <c r="B1252" s="169" t="s">
        <v>176</v>
      </c>
      <c r="C1252" s="169" t="s">
        <v>951</v>
      </c>
      <c r="D1252" s="169" t="s">
        <v>1130</v>
      </c>
      <c r="E1252" s="169" t="s">
        <v>93</v>
      </c>
      <c r="F1252" s="170" t="n">
        <v>100000</v>
      </c>
      <c r="G1252" s="170" t="n">
        <v>100000</v>
      </c>
      <c r="H1252" s="164" t="str">
        <f aca="false" ca="false" dt2D="false" dtr="false" t="normal">CONCATENATE(C1252, , D1252, E1252)</f>
        <v>01139090080000830</v>
      </c>
    </row>
    <row ht="38.25" outlineLevel="0" r="1253">
      <c r="A1253" s="168" t="s">
        <v>943</v>
      </c>
      <c r="B1253" s="169" t="s">
        <v>176</v>
      </c>
      <c r="C1253" s="169" t="s">
        <v>951</v>
      </c>
      <c r="D1253" s="169" t="s">
        <v>1130</v>
      </c>
      <c r="E1253" s="169" t="s">
        <v>944</v>
      </c>
      <c r="F1253" s="170" t="n">
        <v>100000</v>
      </c>
      <c r="G1253" s="170" t="n">
        <v>100000</v>
      </c>
      <c r="H1253" s="164" t="str">
        <f aca="false" ca="false" dt2D="false" dtr="false" t="normal">CONCATENATE(C1253, , D1253, E1253)</f>
        <v>01139090080000831</v>
      </c>
    </row>
    <row outlineLevel="0" r="1254">
      <c r="A1254" s="168" t="s">
        <v>1683</v>
      </c>
      <c r="B1254" s="169" t="s">
        <v>176</v>
      </c>
      <c r="C1254" s="169" t="s">
        <v>1684</v>
      </c>
      <c r="D1254" s="169" t="s">
        <v>851</v>
      </c>
      <c r="E1254" s="169" t="s">
        <v>851</v>
      </c>
      <c r="F1254" s="170" t="n">
        <v>5633700</v>
      </c>
      <c r="G1254" s="170" t="n">
        <v>5842500</v>
      </c>
      <c r="H1254" s="164" t="str">
        <f aca="false" ca="false" dt2D="false" dtr="false" t="normal">CONCATENATE(C1254, , D1254, E1254)</f>
        <v>0200</v>
      </c>
    </row>
    <row ht="25.5" outlineLevel="0" r="1255">
      <c r="A1255" s="168" t="s">
        <v>1685</v>
      </c>
      <c r="B1255" s="169" t="s">
        <v>176</v>
      </c>
      <c r="C1255" s="169" t="s">
        <v>1686</v>
      </c>
      <c r="D1255" s="169" t="s">
        <v>851</v>
      </c>
      <c r="E1255" s="169" t="s">
        <v>851</v>
      </c>
      <c r="F1255" s="170" t="n">
        <v>5633700</v>
      </c>
      <c r="G1255" s="170" t="n">
        <v>5842500</v>
      </c>
      <c r="H1255" s="164" t="str">
        <f aca="false" ca="false" dt2D="false" dtr="false" t="normal">CONCATENATE(C1255, , D1255, E1255)</f>
        <v>0203</v>
      </c>
    </row>
    <row ht="38.25" outlineLevel="0" r="1256">
      <c r="A1256" s="168" t="s">
        <v>1643</v>
      </c>
      <c r="B1256" s="169" t="s">
        <v>176</v>
      </c>
      <c r="C1256" s="169" t="s">
        <v>1686</v>
      </c>
      <c r="D1256" s="169" t="s">
        <v>1644</v>
      </c>
      <c r="E1256" s="169" t="s">
        <v>851</v>
      </c>
      <c r="F1256" s="170" t="n">
        <v>5633700</v>
      </c>
      <c r="G1256" s="170" t="n">
        <v>5842500</v>
      </c>
      <c r="H1256" s="164" t="str">
        <f aca="false" ca="false" dt2D="false" dtr="false" t="normal">CONCATENATE(C1256, , D1256, E1256)</f>
        <v>02031100000000</v>
      </c>
    </row>
    <row ht="76.5" outlineLevel="0" r="1257">
      <c r="A1257" s="168" t="s">
        <v>1675</v>
      </c>
      <c r="B1257" s="169" t="s">
        <v>176</v>
      </c>
      <c r="C1257" s="169" t="s">
        <v>1686</v>
      </c>
      <c r="D1257" s="169" t="s">
        <v>1676</v>
      </c>
      <c r="E1257" s="169" t="s">
        <v>851</v>
      </c>
      <c r="F1257" s="170" t="n">
        <v>5633700</v>
      </c>
      <c r="G1257" s="170" t="n">
        <v>5842500</v>
      </c>
      <c r="H1257" s="164" t="str">
        <f aca="false" ca="false" dt2D="false" dtr="false" t="normal">CONCATENATE(C1257, , D1257, E1257)</f>
        <v>02031110000000</v>
      </c>
    </row>
    <row ht="140.25" outlineLevel="0" r="1258">
      <c r="A1258" s="168" t="s">
        <v>1687</v>
      </c>
      <c r="B1258" s="169" t="s">
        <v>176</v>
      </c>
      <c r="C1258" s="169" t="s">
        <v>1686</v>
      </c>
      <c r="D1258" s="169" t="s">
        <v>1688</v>
      </c>
      <c r="E1258" s="169" t="s">
        <v>851</v>
      </c>
      <c r="F1258" s="170" t="n">
        <v>5633700</v>
      </c>
      <c r="G1258" s="170" t="n">
        <v>5842500</v>
      </c>
      <c r="H1258" s="164" t="str">
        <f aca="false" ca="false" dt2D="false" dtr="false" t="normal">CONCATENATE(C1258, , D1258, E1258)</f>
        <v>02031110051180</v>
      </c>
    </row>
    <row outlineLevel="0" r="1259">
      <c r="A1259" s="168" t="s">
        <v>1679</v>
      </c>
      <c r="B1259" s="169" t="s">
        <v>176</v>
      </c>
      <c r="C1259" s="169" t="s">
        <v>1686</v>
      </c>
      <c r="D1259" s="169" t="s">
        <v>1688</v>
      </c>
      <c r="E1259" s="169" t="s">
        <v>1680</v>
      </c>
      <c r="F1259" s="170" t="n">
        <v>5633700</v>
      </c>
      <c r="G1259" s="170" t="n">
        <v>5842500</v>
      </c>
      <c r="H1259" s="164" t="str">
        <f aca="false" ca="false" dt2D="false" dtr="false" t="normal">CONCATENATE(C1259, , D1259, E1259)</f>
        <v>02031110051180500</v>
      </c>
    </row>
    <row outlineLevel="0" r="1260">
      <c r="A1260" s="168" t="s">
        <v>1681</v>
      </c>
      <c r="B1260" s="169" t="s">
        <v>176</v>
      </c>
      <c r="C1260" s="169" t="s">
        <v>1686</v>
      </c>
      <c r="D1260" s="169" t="s">
        <v>1688</v>
      </c>
      <c r="E1260" s="169" t="s">
        <v>1682</v>
      </c>
      <c r="F1260" s="170" t="n">
        <v>5633700</v>
      </c>
      <c r="G1260" s="170" t="n">
        <v>5842500</v>
      </c>
      <c r="H1260" s="164" t="str">
        <f aca="false" ca="false" dt2D="false" dtr="false" t="normal">CONCATENATE(C1260, , D1260, E1260)</f>
        <v>02031110051180530</v>
      </c>
    </row>
    <row ht="38.25" outlineLevel="0" r="1261">
      <c r="A1261" s="168" t="s">
        <v>973</v>
      </c>
      <c r="B1261" s="169" t="s">
        <v>176</v>
      </c>
      <c r="C1261" s="169" t="s">
        <v>974</v>
      </c>
      <c r="D1261" s="169" t="s">
        <v>851</v>
      </c>
      <c r="E1261" s="169" t="s">
        <v>851</v>
      </c>
      <c r="F1261" s="170" t="n">
        <v>4102500</v>
      </c>
      <c r="G1261" s="170" t="n">
        <v>4102500</v>
      </c>
      <c r="H1261" s="164" t="str">
        <f aca="false" ca="false" dt2D="false" dtr="false" t="normal">CONCATENATE(C1261, , D1261, E1261)</f>
        <v>0300</v>
      </c>
    </row>
    <row ht="51" outlineLevel="0" r="1262">
      <c r="A1262" s="168" t="s">
        <v>975</v>
      </c>
      <c r="B1262" s="169" t="s">
        <v>176</v>
      </c>
      <c r="C1262" s="169" t="s">
        <v>976</v>
      </c>
      <c r="D1262" s="169" t="s">
        <v>851</v>
      </c>
      <c r="E1262" s="169" t="s">
        <v>851</v>
      </c>
      <c r="F1262" s="170" t="n">
        <v>4102500</v>
      </c>
      <c r="G1262" s="170" t="n">
        <v>4102500</v>
      </c>
      <c r="H1262" s="164" t="str">
        <f aca="false" ca="false" dt2D="false" dtr="false" t="normal">CONCATENATE(C1262, , D1262, E1262)</f>
        <v>0310</v>
      </c>
    </row>
    <row ht="63.75" outlineLevel="0" r="1263">
      <c r="A1263" s="168" t="s">
        <v>952</v>
      </c>
      <c r="B1263" s="169" t="s">
        <v>176</v>
      </c>
      <c r="C1263" s="169" t="s">
        <v>976</v>
      </c>
      <c r="D1263" s="169" t="s">
        <v>953</v>
      </c>
      <c r="E1263" s="169" t="s">
        <v>851</v>
      </c>
      <c r="F1263" s="170" t="n">
        <v>4102500</v>
      </c>
      <c r="G1263" s="170" t="n">
        <v>4102500</v>
      </c>
      <c r="H1263" s="164" t="str">
        <f aca="false" ca="false" dt2D="false" dtr="false" t="normal">CONCATENATE(C1263, , D1263, E1263)</f>
        <v>03100400000000</v>
      </c>
    </row>
    <row ht="25.5" outlineLevel="0" r="1264">
      <c r="A1264" s="168" t="s">
        <v>998</v>
      </c>
      <c r="B1264" s="169" t="s">
        <v>176</v>
      </c>
      <c r="C1264" s="169" t="s">
        <v>976</v>
      </c>
      <c r="D1264" s="169" t="s">
        <v>999</v>
      </c>
      <c r="E1264" s="169" t="s">
        <v>851</v>
      </c>
      <c r="F1264" s="170" t="n">
        <v>4102500</v>
      </c>
      <c r="G1264" s="170" t="n">
        <v>4102500</v>
      </c>
      <c r="H1264" s="164" t="str">
        <f aca="false" ca="false" dt2D="false" dtr="false" t="normal">CONCATENATE(C1264, , D1264, E1264)</f>
        <v>03100420000000</v>
      </c>
    </row>
    <row ht="140.25" outlineLevel="0" r="1265">
      <c r="A1265" s="168" t="s">
        <v>1689</v>
      </c>
      <c r="B1265" s="169" t="s">
        <v>176</v>
      </c>
      <c r="C1265" s="169" t="s">
        <v>976</v>
      </c>
      <c r="D1265" s="169" t="s">
        <v>1690</v>
      </c>
      <c r="E1265" s="169" t="s">
        <v>851</v>
      </c>
      <c r="F1265" s="170" t="n">
        <v>4102500</v>
      </c>
      <c r="G1265" s="170" t="n">
        <v>4102500</v>
      </c>
      <c r="H1265" s="164" t="str">
        <f aca="false" ca="false" dt2D="false" dtr="false" t="normal">CONCATENATE(C1265, , D1265, E1265)</f>
        <v>031004200S4120</v>
      </c>
    </row>
    <row outlineLevel="0" r="1266">
      <c r="A1266" s="168" t="s">
        <v>1679</v>
      </c>
      <c r="B1266" s="169" t="s">
        <v>176</v>
      </c>
      <c r="C1266" s="169" t="s">
        <v>976</v>
      </c>
      <c r="D1266" s="169" t="s">
        <v>1690</v>
      </c>
      <c r="E1266" s="169" t="s">
        <v>1680</v>
      </c>
      <c r="F1266" s="170" t="n">
        <v>4102500</v>
      </c>
      <c r="G1266" s="170" t="n">
        <v>4102500</v>
      </c>
      <c r="H1266" s="164" t="str">
        <f aca="false" ca="false" dt2D="false" dtr="false" t="normal">CONCATENATE(C1266, , D1266, E1266)</f>
        <v>031004200S4120500</v>
      </c>
    </row>
    <row outlineLevel="0" r="1267">
      <c r="A1267" s="168" t="s">
        <v>775</v>
      </c>
      <c r="B1267" s="169" t="s">
        <v>176</v>
      </c>
      <c r="C1267" s="169" t="s">
        <v>976</v>
      </c>
      <c r="D1267" s="169" t="s">
        <v>1690</v>
      </c>
      <c r="E1267" s="169" t="s">
        <v>1691</v>
      </c>
      <c r="F1267" s="170" t="n">
        <v>4102500</v>
      </c>
      <c r="G1267" s="170" t="n">
        <v>4102500</v>
      </c>
      <c r="H1267" s="164" t="str">
        <f aca="false" ca="false" dt2D="false" dtr="false" t="normal">CONCATENATE(C1267, , D1267, E1267)</f>
        <v>031004200S4120540</v>
      </c>
    </row>
    <row outlineLevel="0" r="1268">
      <c r="A1268" s="168" t="s">
        <v>1008</v>
      </c>
      <c r="B1268" s="169" t="s">
        <v>176</v>
      </c>
      <c r="C1268" s="169" t="s">
        <v>1009</v>
      </c>
      <c r="D1268" s="169" t="s">
        <v>851</v>
      </c>
      <c r="E1268" s="169" t="s">
        <v>851</v>
      </c>
      <c r="F1268" s="170" t="n">
        <v>4874750</v>
      </c>
      <c r="G1268" s="170" t="n">
        <v>4874750</v>
      </c>
      <c r="H1268" s="164" t="str">
        <f aca="false" ca="false" dt2D="false" dtr="false" t="normal">CONCATENATE(C1268, , D1268, E1268)</f>
        <v>0400</v>
      </c>
    </row>
    <row outlineLevel="0" r="1269">
      <c r="A1269" s="168" t="s">
        <v>1039</v>
      </c>
      <c r="B1269" s="169" t="s">
        <v>176</v>
      </c>
      <c r="C1269" s="169" t="s">
        <v>1040</v>
      </c>
      <c r="D1269" s="169" t="s">
        <v>851</v>
      </c>
      <c r="E1269" s="169" t="s">
        <v>851</v>
      </c>
      <c r="F1269" s="170" t="n">
        <v>4874750</v>
      </c>
      <c r="G1269" s="170" t="n">
        <v>4874750</v>
      </c>
      <c r="H1269" s="164" t="str">
        <f aca="false" ca="false" dt2D="false" dtr="false" t="normal">CONCATENATE(C1269, , D1269, E1269)</f>
        <v>0409</v>
      </c>
    </row>
    <row ht="38.25" outlineLevel="0" r="1270">
      <c r="A1270" s="168" t="s">
        <v>1028</v>
      </c>
      <c r="B1270" s="169" t="s">
        <v>176</v>
      </c>
      <c r="C1270" s="169" t="s">
        <v>1040</v>
      </c>
      <c r="D1270" s="169" t="s">
        <v>1029</v>
      </c>
      <c r="E1270" s="169" t="s">
        <v>851</v>
      </c>
      <c r="F1270" s="170" t="n">
        <v>4874750</v>
      </c>
      <c r="G1270" s="170" t="n">
        <v>4874750</v>
      </c>
      <c r="H1270" s="164" t="str">
        <f aca="false" ca="false" dt2D="false" dtr="false" t="normal">CONCATENATE(C1270, , D1270, E1270)</f>
        <v>04090900000000</v>
      </c>
    </row>
    <row ht="25.5" outlineLevel="0" r="1271">
      <c r="A1271" s="168" t="s">
        <v>1041</v>
      </c>
      <c r="B1271" s="169" t="s">
        <v>176</v>
      </c>
      <c r="C1271" s="169" t="s">
        <v>1040</v>
      </c>
      <c r="D1271" s="169" t="s">
        <v>1042</v>
      </c>
      <c r="E1271" s="169" t="s">
        <v>851</v>
      </c>
      <c r="F1271" s="170" t="n">
        <v>4874750</v>
      </c>
      <c r="G1271" s="170" t="n">
        <v>4874750</v>
      </c>
      <c r="H1271" s="164" t="str">
        <f aca="false" ca="false" dt2D="false" dtr="false" t="normal">CONCATENATE(C1271, , D1271, E1271)</f>
        <v>04090910000000</v>
      </c>
    </row>
    <row ht="127.5" outlineLevel="0" r="1272">
      <c r="A1272" s="168" t="s">
        <v>1692</v>
      </c>
      <c r="B1272" s="169" t="s">
        <v>176</v>
      </c>
      <c r="C1272" s="169" t="s">
        <v>1040</v>
      </c>
      <c r="D1272" s="169" t="s">
        <v>1694</v>
      </c>
      <c r="E1272" s="169" t="s">
        <v>851</v>
      </c>
      <c r="F1272" s="170" t="n">
        <v>4874750</v>
      </c>
      <c r="G1272" s="170" t="n">
        <v>4874750</v>
      </c>
      <c r="H1272" s="164" t="str">
        <f aca="false" ca="false" dt2D="false" dtr="false" t="normal">CONCATENATE(C1272, , D1272, E1272)</f>
        <v>040909100Ч0030</v>
      </c>
    </row>
    <row outlineLevel="0" r="1273">
      <c r="A1273" s="168" t="s">
        <v>1679</v>
      </c>
      <c r="B1273" s="169" t="s">
        <v>176</v>
      </c>
      <c r="C1273" s="169" t="s">
        <v>1040</v>
      </c>
      <c r="D1273" s="169" t="s">
        <v>1694</v>
      </c>
      <c r="E1273" s="169" t="s">
        <v>1680</v>
      </c>
      <c r="F1273" s="170" t="n">
        <v>4874750</v>
      </c>
      <c r="G1273" s="170" t="n">
        <v>4874750</v>
      </c>
      <c r="H1273" s="164" t="str">
        <f aca="false" ca="false" dt2D="false" dtr="false" t="normal">CONCATENATE(C1273, , D1273, E1273)</f>
        <v>040909100Ч0030500</v>
      </c>
    </row>
    <row outlineLevel="0" r="1274">
      <c r="A1274" s="168" t="s">
        <v>775</v>
      </c>
      <c r="B1274" s="169" t="s">
        <v>176</v>
      </c>
      <c r="C1274" s="169" t="s">
        <v>1040</v>
      </c>
      <c r="D1274" s="169" t="s">
        <v>1694</v>
      </c>
      <c r="E1274" s="169" t="s">
        <v>1691</v>
      </c>
      <c r="F1274" s="170" t="n">
        <v>4874750</v>
      </c>
      <c r="G1274" s="170" t="n">
        <v>4874750</v>
      </c>
      <c r="H1274" s="164" t="str">
        <f aca="false" ca="false" dt2D="false" dtr="false" t="normal">CONCATENATE(C1274, , D1274, E1274)</f>
        <v>040909100Ч0030540</v>
      </c>
    </row>
    <row outlineLevel="0" r="1275">
      <c r="A1275" s="168" t="s">
        <v>1211</v>
      </c>
      <c r="B1275" s="169" t="s">
        <v>176</v>
      </c>
      <c r="C1275" s="169" t="s">
        <v>1212</v>
      </c>
      <c r="D1275" s="169" t="s">
        <v>851</v>
      </c>
      <c r="E1275" s="169" t="s">
        <v>851</v>
      </c>
      <c r="F1275" s="170" t="n">
        <v>2500000</v>
      </c>
      <c r="G1275" s="170" t="n">
        <v>2500000</v>
      </c>
      <c r="H1275" s="164" t="str">
        <f aca="false" ca="false" dt2D="false" dtr="false" t="normal">CONCATENATE(C1275, , D1275, E1275)</f>
        <v>0700</v>
      </c>
    </row>
    <row outlineLevel="0" r="1276">
      <c r="A1276" s="168" t="s">
        <v>1219</v>
      </c>
      <c r="B1276" s="169" t="s">
        <v>176</v>
      </c>
      <c r="C1276" s="169" t="s">
        <v>1220</v>
      </c>
      <c r="D1276" s="169" t="s">
        <v>851</v>
      </c>
      <c r="E1276" s="169" t="s">
        <v>851</v>
      </c>
      <c r="F1276" s="170" t="n">
        <v>2500000</v>
      </c>
      <c r="G1276" s="170" t="n">
        <v>2500000</v>
      </c>
      <c r="H1276" s="164" t="str">
        <f aca="false" ca="false" dt2D="false" dtr="false" t="normal">CONCATENATE(C1276, , D1276, E1276)</f>
        <v>0707</v>
      </c>
    </row>
    <row ht="25.5" outlineLevel="0" r="1277">
      <c r="A1277" s="168" t="s">
        <v>1277</v>
      </c>
      <c r="B1277" s="169" t="s">
        <v>176</v>
      </c>
      <c r="C1277" s="169" t="s">
        <v>1220</v>
      </c>
      <c r="D1277" s="169" t="s">
        <v>1278</v>
      </c>
      <c r="E1277" s="169" t="s">
        <v>851</v>
      </c>
      <c r="F1277" s="170" t="n">
        <v>2500000</v>
      </c>
      <c r="G1277" s="170" t="n">
        <v>2500000</v>
      </c>
      <c r="H1277" s="164" t="str">
        <f aca="false" ca="false" dt2D="false" dtr="false" t="normal">CONCATENATE(C1277, , D1277, E1277)</f>
        <v>07070600000000</v>
      </c>
    </row>
    <row ht="38.25" outlineLevel="0" r="1278">
      <c r="A1278" s="168" t="s">
        <v>1279</v>
      </c>
      <c r="B1278" s="169" t="s">
        <v>176</v>
      </c>
      <c r="C1278" s="169" t="s">
        <v>1220</v>
      </c>
      <c r="D1278" s="169" t="s">
        <v>1280</v>
      </c>
      <c r="E1278" s="169" t="s">
        <v>851</v>
      </c>
      <c r="F1278" s="170" t="n">
        <v>2500000</v>
      </c>
      <c r="G1278" s="170" t="n">
        <v>2500000</v>
      </c>
      <c r="H1278" s="164" t="str">
        <f aca="false" ca="false" dt2D="false" dtr="false" t="normal">CONCATENATE(C1278, , D1278, E1278)</f>
        <v>07070610000000</v>
      </c>
    </row>
    <row ht="153" outlineLevel="0" r="1279">
      <c r="A1279" s="168" t="s">
        <v>1697</v>
      </c>
      <c r="B1279" s="169" t="s">
        <v>176</v>
      </c>
      <c r="C1279" s="169" t="s">
        <v>1220</v>
      </c>
      <c r="D1279" s="169" t="s">
        <v>1698</v>
      </c>
      <c r="E1279" s="169" t="s">
        <v>851</v>
      </c>
      <c r="F1279" s="170" t="n">
        <v>2500000</v>
      </c>
      <c r="G1279" s="170" t="n">
        <v>2500000</v>
      </c>
      <c r="H1279" s="164" t="str">
        <f aca="false" ca="false" dt2D="false" dtr="false" t="normal">CONCATENATE(C1279, , D1279, E1279)</f>
        <v>070706100Ч0050</v>
      </c>
    </row>
    <row outlineLevel="0" r="1280">
      <c r="A1280" s="168" t="s">
        <v>1679</v>
      </c>
      <c r="B1280" s="169" t="s">
        <v>176</v>
      </c>
      <c r="C1280" s="169" t="s">
        <v>1220</v>
      </c>
      <c r="D1280" s="169" t="s">
        <v>1698</v>
      </c>
      <c r="E1280" s="169" t="s">
        <v>1680</v>
      </c>
      <c r="F1280" s="170" t="n">
        <v>2500000</v>
      </c>
      <c r="G1280" s="170" t="n">
        <v>2500000</v>
      </c>
      <c r="H1280" s="164" t="str">
        <f aca="false" ca="false" dt2D="false" dtr="false" t="normal">CONCATENATE(C1280, , D1280, E1280)</f>
        <v>070706100Ч0050500</v>
      </c>
    </row>
    <row outlineLevel="0" r="1281">
      <c r="A1281" s="168" t="s">
        <v>775</v>
      </c>
      <c r="B1281" s="169" t="s">
        <v>176</v>
      </c>
      <c r="C1281" s="169" t="s">
        <v>1220</v>
      </c>
      <c r="D1281" s="169" t="s">
        <v>1698</v>
      </c>
      <c r="E1281" s="169" t="s">
        <v>1691</v>
      </c>
      <c r="F1281" s="170" t="n">
        <v>2500000</v>
      </c>
      <c r="G1281" s="170" t="n">
        <v>2500000</v>
      </c>
      <c r="H1281" s="164" t="str">
        <f aca="false" ca="false" dt2D="false" dtr="false" t="normal">CONCATENATE(C1281, , D1281, E1281)</f>
        <v>070706100Ч0050540</v>
      </c>
    </row>
    <row ht="25.5" outlineLevel="0" r="1282">
      <c r="A1282" s="168" t="s">
        <v>1750</v>
      </c>
      <c r="B1282" s="169" t="s">
        <v>176</v>
      </c>
      <c r="C1282" s="169" t="s">
        <v>1751</v>
      </c>
      <c r="D1282" s="169" t="s">
        <v>851</v>
      </c>
      <c r="E1282" s="169" t="s">
        <v>851</v>
      </c>
      <c r="F1282" s="170" t="n">
        <v>24000</v>
      </c>
      <c r="G1282" s="170" t="n">
        <v>0</v>
      </c>
      <c r="H1282" s="164" t="str">
        <f aca="false" ca="false" dt2D="false" dtr="false" t="normal">CONCATENATE(C1282, , D1282, E1282)</f>
        <v>1300</v>
      </c>
    </row>
    <row ht="25.5" outlineLevel="0" r="1283">
      <c r="A1283" s="168" t="s">
        <v>1752</v>
      </c>
      <c r="B1283" s="169" t="s">
        <v>176</v>
      </c>
      <c r="C1283" s="169" t="s">
        <v>1753</v>
      </c>
      <c r="D1283" s="169" t="s">
        <v>851</v>
      </c>
      <c r="E1283" s="169" t="s">
        <v>851</v>
      </c>
      <c r="F1283" s="170" t="n">
        <v>24000</v>
      </c>
      <c r="G1283" s="170" t="n">
        <v>0</v>
      </c>
      <c r="H1283" s="164" t="str">
        <f aca="false" ca="false" dt2D="false" dtr="false" t="normal">CONCATENATE(C1283, , D1283, E1283)</f>
        <v>1301</v>
      </c>
    </row>
    <row ht="25.5" outlineLevel="0" r="1284">
      <c r="A1284" s="168" t="s">
        <v>936</v>
      </c>
      <c r="B1284" s="169" t="s">
        <v>176</v>
      </c>
      <c r="C1284" s="169" t="s">
        <v>1753</v>
      </c>
      <c r="D1284" s="169" t="s">
        <v>937</v>
      </c>
      <c r="E1284" s="169" t="s">
        <v>851</v>
      </c>
      <c r="F1284" s="170" t="n">
        <v>24000</v>
      </c>
      <c r="G1284" s="170" t="n">
        <v>0</v>
      </c>
      <c r="H1284" s="164" t="str">
        <f aca="false" ca="false" dt2D="false" dtr="false" t="normal">CONCATENATE(C1284, , D1284, E1284)</f>
        <v>13019000000000</v>
      </c>
    </row>
    <row ht="38.25" outlineLevel="0" r="1285">
      <c r="A1285" s="168" t="s">
        <v>938</v>
      </c>
      <c r="B1285" s="169" t="s">
        <v>176</v>
      </c>
      <c r="C1285" s="169" t="s">
        <v>1753</v>
      </c>
      <c r="D1285" s="169" t="s">
        <v>939</v>
      </c>
      <c r="E1285" s="169" t="s">
        <v>851</v>
      </c>
      <c r="F1285" s="170" t="n">
        <v>24000</v>
      </c>
      <c r="G1285" s="170" t="n">
        <v>0</v>
      </c>
      <c r="H1285" s="164" t="str">
        <f aca="false" ca="false" dt2D="false" dtr="false" t="normal">CONCATENATE(C1285, , D1285, E1285)</f>
        <v>13019090000000</v>
      </c>
    </row>
    <row ht="38.25" outlineLevel="0" r="1286">
      <c r="A1286" s="168" t="s">
        <v>938</v>
      </c>
      <c r="B1286" s="169" t="s">
        <v>176</v>
      </c>
      <c r="C1286" s="169" t="s">
        <v>1753</v>
      </c>
      <c r="D1286" s="169" t="s">
        <v>1130</v>
      </c>
      <c r="E1286" s="169" t="s">
        <v>851</v>
      </c>
      <c r="F1286" s="170" t="n">
        <v>24000</v>
      </c>
      <c r="G1286" s="170" t="n">
        <v>0</v>
      </c>
      <c r="H1286" s="164" t="str">
        <f aca="false" ca="false" dt2D="false" dtr="false" t="normal">CONCATENATE(C1286, , D1286, E1286)</f>
        <v>13019090080000</v>
      </c>
    </row>
    <row ht="25.5" outlineLevel="0" r="1287">
      <c r="A1287" s="168" t="s">
        <v>1754</v>
      </c>
      <c r="B1287" s="169" t="s">
        <v>176</v>
      </c>
      <c r="C1287" s="169" t="s">
        <v>1753</v>
      </c>
      <c r="D1287" s="169" t="s">
        <v>1130</v>
      </c>
      <c r="E1287" s="169" t="s">
        <v>1755</v>
      </c>
      <c r="F1287" s="170" t="n">
        <v>24000</v>
      </c>
      <c r="G1287" s="170" t="n">
        <v>0</v>
      </c>
      <c r="H1287" s="164" t="str">
        <f aca="false" ca="false" dt2D="false" dtr="false" t="normal">CONCATENATE(C1287, , D1287, E1287)</f>
        <v>13019090080000700</v>
      </c>
    </row>
    <row outlineLevel="0" r="1288">
      <c r="A1288" s="168" t="s">
        <v>1756</v>
      </c>
      <c r="B1288" s="169" t="s">
        <v>176</v>
      </c>
      <c r="C1288" s="169" t="s">
        <v>1753</v>
      </c>
      <c r="D1288" s="169" t="s">
        <v>1130</v>
      </c>
      <c r="E1288" s="169" t="s">
        <v>1757</v>
      </c>
      <c r="F1288" s="170" t="n">
        <v>24000</v>
      </c>
      <c r="G1288" s="170" t="n">
        <v>0</v>
      </c>
      <c r="H1288" s="164" t="str">
        <f aca="false" ca="false" dt2D="false" dtr="false" t="normal">CONCATENATE(C1288, , D1288, E1288)</f>
        <v>13019090080000730</v>
      </c>
    </row>
    <row ht="51" outlineLevel="0" r="1289">
      <c r="A1289" s="168" t="s">
        <v>1707</v>
      </c>
      <c r="B1289" s="169" t="s">
        <v>176</v>
      </c>
      <c r="C1289" s="169" t="s">
        <v>1708</v>
      </c>
      <c r="D1289" s="169" t="s">
        <v>851</v>
      </c>
      <c r="E1289" s="169" t="s">
        <v>851</v>
      </c>
      <c r="F1289" s="170" t="n">
        <v>80964800</v>
      </c>
      <c r="G1289" s="170" t="n">
        <v>80964800</v>
      </c>
      <c r="H1289" s="164" t="str">
        <f aca="false" ca="false" dt2D="false" dtr="false" t="normal">CONCATENATE(C1289, , D1289, E1289)</f>
        <v>1400</v>
      </c>
    </row>
    <row ht="38.25" outlineLevel="0" r="1290">
      <c r="A1290" s="168" t="s">
        <v>1709</v>
      </c>
      <c r="B1290" s="169" t="s">
        <v>176</v>
      </c>
      <c r="C1290" s="169" t="s">
        <v>1710</v>
      </c>
      <c r="D1290" s="169" t="s">
        <v>851</v>
      </c>
      <c r="E1290" s="169" t="s">
        <v>851</v>
      </c>
      <c r="F1290" s="170" t="n">
        <v>62824800</v>
      </c>
      <c r="G1290" s="170" t="n">
        <v>62824800</v>
      </c>
      <c r="H1290" s="164" t="str">
        <f aca="false" ca="false" dt2D="false" dtr="false" t="normal">CONCATENATE(C1290, , D1290, E1290)</f>
        <v>1401</v>
      </c>
    </row>
    <row ht="38.25" outlineLevel="0" r="1291">
      <c r="A1291" s="168" t="s">
        <v>1643</v>
      </c>
      <c r="B1291" s="169" t="s">
        <v>176</v>
      </c>
      <c r="C1291" s="169" t="s">
        <v>1710</v>
      </c>
      <c r="D1291" s="169" t="s">
        <v>1644</v>
      </c>
      <c r="E1291" s="169" t="s">
        <v>851</v>
      </c>
      <c r="F1291" s="170" t="n">
        <v>62824800</v>
      </c>
      <c r="G1291" s="170" t="n">
        <v>62824800</v>
      </c>
      <c r="H1291" s="164" t="str">
        <f aca="false" ca="false" dt2D="false" dtr="false" t="normal">CONCATENATE(C1291, , D1291, E1291)</f>
        <v>14011100000000</v>
      </c>
    </row>
    <row ht="76.5" outlineLevel="0" r="1292">
      <c r="A1292" s="168" t="s">
        <v>1675</v>
      </c>
      <c r="B1292" s="169" t="s">
        <v>176</v>
      </c>
      <c r="C1292" s="169" t="s">
        <v>1710</v>
      </c>
      <c r="D1292" s="169" t="s">
        <v>1676</v>
      </c>
      <c r="E1292" s="169" t="s">
        <v>851</v>
      </c>
      <c r="F1292" s="170" t="n">
        <v>62824800</v>
      </c>
      <c r="G1292" s="170" t="n">
        <v>62824800</v>
      </c>
      <c r="H1292" s="164" t="str">
        <f aca="false" ca="false" dt2D="false" dtr="false" t="normal">CONCATENATE(C1292, , D1292, E1292)</f>
        <v>14011110000000</v>
      </c>
    </row>
    <row ht="165.75" outlineLevel="0" r="1293">
      <c r="A1293" s="168" t="s">
        <v>1711</v>
      </c>
      <c r="B1293" s="169" t="s">
        <v>176</v>
      </c>
      <c r="C1293" s="169" t="s">
        <v>1710</v>
      </c>
      <c r="D1293" s="169" t="s">
        <v>1712</v>
      </c>
      <c r="E1293" s="169" t="s">
        <v>851</v>
      </c>
      <c r="F1293" s="170" t="n">
        <v>37664800</v>
      </c>
      <c r="G1293" s="170" t="n">
        <v>37664800</v>
      </c>
      <c r="H1293" s="164" t="str">
        <f aca="false" ca="false" dt2D="false" dtr="false" t="normal">CONCATENATE(C1293, , D1293, E1293)</f>
        <v>14011110076010</v>
      </c>
    </row>
    <row outlineLevel="0" r="1294">
      <c r="A1294" s="168" t="s">
        <v>1679</v>
      </c>
      <c r="B1294" s="169" t="s">
        <v>176</v>
      </c>
      <c r="C1294" s="169" t="s">
        <v>1710</v>
      </c>
      <c r="D1294" s="169" t="s">
        <v>1712</v>
      </c>
      <c r="E1294" s="169" t="s">
        <v>1680</v>
      </c>
      <c r="F1294" s="170" t="n">
        <v>37664800</v>
      </c>
      <c r="G1294" s="170" t="n">
        <v>37664800</v>
      </c>
      <c r="H1294" s="164" t="str">
        <f aca="false" ca="false" dt2D="false" dtr="false" t="normal">CONCATENATE(C1294, , D1294, E1294)</f>
        <v>14011110076010500</v>
      </c>
    </row>
    <row outlineLevel="0" r="1295">
      <c r="A1295" s="168" t="s">
        <v>1713</v>
      </c>
      <c r="B1295" s="169" t="s">
        <v>176</v>
      </c>
      <c r="C1295" s="169" t="s">
        <v>1710</v>
      </c>
      <c r="D1295" s="169" t="s">
        <v>1712</v>
      </c>
      <c r="E1295" s="169" t="s">
        <v>1714</v>
      </c>
      <c r="F1295" s="170" t="n">
        <v>37664800</v>
      </c>
      <c r="G1295" s="170" t="n">
        <v>37664800</v>
      </c>
      <c r="H1295" s="164" t="str">
        <f aca="false" ca="false" dt2D="false" dtr="false" t="normal">CONCATENATE(C1295, , D1295, E1295)</f>
        <v>14011110076010510</v>
      </c>
    </row>
    <row ht="25.5" outlineLevel="0" r="1296">
      <c r="A1296" s="168" t="s">
        <v>689</v>
      </c>
      <c r="B1296" s="169" t="s">
        <v>176</v>
      </c>
      <c r="C1296" s="169" t="s">
        <v>1710</v>
      </c>
      <c r="D1296" s="169" t="s">
        <v>1712</v>
      </c>
      <c r="E1296" s="169" t="s">
        <v>1715</v>
      </c>
      <c r="F1296" s="170" t="n">
        <v>37664800</v>
      </c>
      <c r="G1296" s="170" t="n">
        <v>37664800</v>
      </c>
      <c r="H1296" s="164" t="str">
        <f aca="false" ca="false" dt2D="false" dtr="false" t="normal">CONCATENATE(C1296, , D1296, E1296)</f>
        <v>14011110076010511</v>
      </c>
    </row>
    <row ht="127.5" outlineLevel="0" r="1297">
      <c r="A1297" s="168" t="s">
        <v>1716</v>
      </c>
      <c r="B1297" s="169" t="s">
        <v>176</v>
      </c>
      <c r="C1297" s="169" t="s">
        <v>1710</v>
      </c>
      <c r="D1297" s="169" t="s">
        <v>1717</v>
      </c>
      <c r="E1297" s="169" t="s">
        <v>851</v>
      </c>
      <c r="F1297" s="170" t="n">
        <v>25160000</v>
      </c>
      <c r="G1297" s="170" t="n">
        <v>25160000</v>
      </c>
      <c r="H1297" s="164" t="str">
        <f aca="false" ca="false" dt2D="false" dtr="false" t="normal">CONCATENATE(C1297, , D1297, E1297)</f>
        <v>14011110080130</v>
      </c>
    </row>
    <row outlineLevel="0" r="1298">
      <c r="A1298" s="168" t="s">
        <v>1679</v>
      </c>
      <c r="B1298" s="169" t="s">
        <v>176</v>
      </c>
      <c r="C1298" s="169" t="s">
        <v>1710</v>
      </c>
      <c r="D1298" s="169" t="s">
        <v>1717</v>
      </c>
      <c r="E1298" s="169" t="s">
        <v>1680</v>
      </c>
      <c r="F1298" s="170" t="n">
        <v>25160000</v>
      </c>
      <c r="G1298" s="170" t="n">
        <v>25160000</v>
      </c>
      <c r="H1298" s="164" t="str">
        <f aca="false" ca="false" dt2D="false" dtr="false" t="normal">CONCATENATE(C1298, , D1298, E1298)</f>
        <v>14011110080130500</v>
      </c>
    </row>
    <row outlineLevel="0" r="1299">
      <c r="A1299" s="168" t="s">
        <v>1713</v>
      </c>
      <c r="B1299" s="169" t="s">
        <v>176</v>
      </c>
      <c r="C1299" s="169" t="s">
        <v>1710</v>
      </c>
      <c r="D1299" s="169" t="s">
        <v>1717</v>
      </c>
      <c r="E1299" s="169" t="s">
        <v>1714</v>
      </c>
      <c r="F1299" s="170" t="n">
        <v>25160000</v>
      </c>
      <c r="G1299" s="170" t="n">
        <v>25160000</v>
      </c>
      <c r="H1299" s="164" t="str">
        <f aca="false" ca="false" dt2D="false" dtr="false" t="normal">CONCATENATE(C1299, , D1299, E1299)</f>
        <v>14011110080130510</v>
      </c>
    </row>
    <row ht="25.5" outlineLevel="0" r="1300">
      <c r="A1300" s="168" t="s">
        <v>689</v>
      </c>
      <c r="B1300" s="169" t="s">
        <v>176</v>
      </c>
      <c r="C1300" s="169" t="s">
        <v>1710</v>
      </c>
      <c r="D1300" s="169" t="s">
        <v>1717</v>
      </c>
      <c r="E1300" s="169" t="s">
        <v>1715</v>
      </c>
      <c r="F1300" s="170" t="n">
        <v>25160000</v>
      </c>
      <c r="G1300" s="170" t="n">
        <v>25160000</v>
      </c>
      <c r="H1300" s="164" t="str">
        <f aca="false" ca="false" dt2D="false" dtr="false" t="normal">CONCATENATE(C1300, , D1300, E1300)</f>
        <v>14011110080130511</v>
      </c>
    </row>
    <row ht="25.5" outlineLevel="0" r="1301">
      <c r="A1301" s="168" t="s">
        <v>1718</v>
      </c>
      <c r="B1301" s="169" t="s">
        <v>176</v>
      </c>
      <c r="C1301" s="169" t="s">
        <v>1719</v>
      </c>
      <c r="D1301" s="169" t="s">
        <v>851</v>
      </c>
      <c r="E1301" s="169" t="s">
        <v>851</v>
      </c>
      <c r="F1301" s="170" t="n">
        <v>18140000</v>
      </c>
      <c r="G1301" s="170" t="n">
        <v>18140000</v>
      </c>
      <c r="H1301" s="164" t="str">
        <f aca="false" ca="false" dt2D="false" dtr="false" t="normal">CONCATENATE(C1301, , D1301, E1301)</f>
        <v>1403</v>
      </c>
    </row>
    <row ht="38.25" outlineLevel="0" r="1302">
      <c r="A1302" s="168" t="s">
        <v>1643</v>
      </c>
      <c r="B1302" s="169" t="s">
        <v>176</v>
      </c>
      <c r="C1302" s="169" t="s">
        <v>1719</v>
      </c>
      <c r="D1302" s="169" t="s">
        <v>1644</v>
      </c>
      <c r="E1302" s="169" t="s">
        <v>851</v>
      </c>
      <c r="F1302" s="170" t="n">
        <v>18140000</v>
      </c>
      <c r="G1302" s="170" t="n">
        <v>18140000</v>
      </c>
      <c r="H1302" s="164" t="str">
        <f aca="false" ca="false" dt2D="false" dtr="false" t="normal">CONCATENATE(C1302, , D1302, E1302)</f>
        <v>14031100000000</v>
      </c>
    </row>
    <row ht="76.5" outlineLevel="0" r="1303">
      <c r="A1303" s="168" t="s">
        <v>1675</v>
      </c>
      <c r="B1303" s="169" t="s">
        <v>176</v>
      </c>
      <c r="C1303" s="169" t="s">
        <v>1719</v>
      </c>
      <c r="D1303" s="169" t="s">
        <v>1676</v>
      </c>
      <c r="E1303" s="169" t="s">
        <v>851</v>
      </c>
      <c r="F1303" s="170" t="n">
        <v>18140000</v>
      </c>
      <c r="G1303" s="170" t="n">
        <v>18140000</v>
      </c>
      <c r="H1303" s="164" t="str">
        <f aca="false" ca="false" dt2D="false" dtr="false" t="normal">CONCATENATE(C1303, , D1303, E1303)</f>
        <v>14031110000000</v>
      </c>
    </row>
    <row ht="140.25" outlineLevel="0" r="1304">
      <c r="A1304" s="168" t="s">
        <v>1726</v>
      </c>
      <c r="B1304" s="169" t="s">
        <v>176</v>
      </c>
      <c r="C1304" s="169" t="s">
        <v>1719</v>
      </c>
      <c r="D1304" s="169" t="s">
        <v>1727</v>
      </c>
      <c r="E1304" s="169" t="s">
        <v>851</v>
      </c>
      <c r="F1304" s="170" t="n">
        <v>18140000</v>
      </c>
      <c r="G1304" s="170" t="n">
        <v>18140000</v>
      </c>
      <c r="H1304" s="164" t="str">
        <f aca="false" ca="false" dt2D="false" dtr="false" t="normal">CONCATENATE(C1304, , D1304, E1304)</f>
        <v>14031110080120</v>
      </c>
    </row>
    <row outlineLevel="0" r="1305">
      <c r="A1305" s="168" t="s">
        <v>1679</v>
      </c>
      <c r="B1305" s="169" t="s">
        <v>176</v>
      </c>
      <c r="C1305" s="169" t="s">
        <v>1719</v>
      </c>
      <c r="D1305" s="169" t="s">
        <v>1727</v>
      </c>
      <c r="E1305" s="169" t="s">
        <v>1680</v>
      </c>
      <c r="F1305" s="170" t="n">
        <v>18140000</v>
      </c>
      <c r="G1305" s="170" t="n">
        <v>18140000</v>
      </c>
      <c r="H1305" s="164" t="str">
        <f aca="false" ca="false" dt2D="false" dtr="false" t="normal">CONCATENATE(C1305, , D1305, E1305)</f>
        <v>14031110080120500</v>
      </c>
    </row>
    <row outlineLevel="0" r="1306">
      <c r="A1306" s="168" t="s">
        <v>775</v>
      </c>
      <c r="B1306" s="169" t="s">
        <v>176</v>
      </c>
      <c r="C1306" s="169" t="s">
        <v>1719</v>
      </c>
      <c r="D1306" s="169" t="s">
        <v>1727</v>
      </c>
      <c r="E1306" s="169" t="s">
        <v>1691</v>
      </c>
      <c r="F1306" s="170" t="n">
        <v>18140000</v>
      </c>
      <c r="G1306" s="170" t="n">
        <v>18140000</v>
      </c>
      <c r="H1306" s="164" t="str">
        <f aca="false" ca="false" dt2D="false" dtr="false" t="normal">CONCATENATE(C1306, , D1306, E1306)</f>
        <v>14031110080120540</v>
      </c>
    </row>
    <row outlineLevel="0" r="1307">
      <c r="A1307" s="172" t="s">
        <v>1758</v>
      </c>
      <c r="B1307" s="173" t="n"/>
      <c r="C1307" s="173" t="n"/>
      <c r="D1307" s="173" t="n"/>
      <c r="E1307" s="173" t="n"/>
      <c r="F1307" s="138" t="n">
        <v>30000000</v>
      </c>
      <c r="G1307" s="138" t="n">
        <v>63000000</v>
      </c>
    </row>
  </sheetData>
  <autoFilter ref="A6:I1307"/>
  <mergeCells count="7">
    <mergeCell ref="A1:G1"/>
    <mergeCell ref="A2:G2"/>
    <mergeCell ref="A3:G3"/>
    <mergeCell ref="G5:G6"/>
    <mergeCell ref="A5:A6"/>
    <mergeCell ref="B5:E5"/>
    <mergeCell ref="F5:F6"/>
  </mergeCells>
  <pageMargins bottom="0.219999998807907" footer="0.310000002384186" header="0.170000001788139" left="0.708661377429962" right="0.31496062874794" top="0.28999999165535"/>
  <pageSetup fitToHeight="1" fitToWidth="1" orientation="portrait" paperHeight="297mm" paperSize="9" paperWidth="210mm" scale="80"/>
</worksheet>
</file>

<file path=xl/worksheets/sheet8.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sheetPr>
  <dimension ref="A1:D1048576"/>
  <sheetViews>
    <sheetView showZeros="true" workbookViewId="0"/>
  </sheetViews>
  <sheetFormatPr baseColWidth="8" customHeight="false" defaultColWidth="9.01743714249899" defaultRowHeight="12.75" zeroHeight="false"/>
  <cols>
    <col customWidth="true" max="1" min="1" outlineLevel="0" style="103" width="50.0275067594577"/>
    <col customWidth="true" max="2" min="2" outlineLevel="0" style="103" width="8.03091410468714"/>
    <col customWidth="true" max="3" min="3" outlineLevel="0" style="103" width="10.8517534159304"/>
    <col customWidth="true" max="4" min="4" outlineLevel="0" style="103" width="18.1774583694715"/>
    <col customWidth="true" max="16384" min="5" outlineLevel="0" style="103" width="9.01743714249899"/>
  </cols>
  <sheetData>
    <row customHeight="true" ht="44.25" outlineLevel="0" r="1">
      <c r="A1" s="2" t="str">
        <f aca="false" ca="false" dt2D="false" dtr="false" t="normal">"Приложение №"&amp;Н2фун&amp;" к решению
Богучанского районного Совета депутатов
от "&amp;Р2дата&amp;" года №"&amp;Р2номер</f>
        <v>Приложение №4 к решению
Богучанского районного Совета депутатов
от 03.11.2022 года №33/1-256</v>
      </c>
      <c r="B1" s="2" t="s"/>
      <c r="C1" s="2" t="s"/>
      <c r="D1" s="2" t="s"/>
    </row>
    <row customHeight="true" ht="47.25" outlineLevel="0" r="2">
      <c r="A2" s="2" t="str">
        <f aca="false" ca="false" dt2D="false" dtr="false" t="normal">"Приложение "&amp;Н1фун&amp;" к решению
Богучанского районного Совета депутатов
от "&amp;Р1дата&amp;" года №"&amp;Р1номер</f>
        <v>Приложение 5 к решению
Богучанского районного Совета депутатов
от 22.12.2021 года №18/1-133</v>
      </c>
      <c r="B2" s="2" t="s"/>
      <c r="C2" s="2" t="s"/>
      <c r="D2" s="2" t="s"/>
    </row>
    <row customHeight="true" ht="64.5" outlineLevel="0" r="3">
      <c r="A3" s="3" t="str">
        <f aca="false" ca="false" dt2D="false" dtr="false" t="normal">"Распределение бюджетных ассигнований по разделам и подразделам бюджетной классификации расходов бюджетов Российской Федерации  на "&amp;год&amp;" год"</f>
        <v>Распределение бюджетных ассигнований по разделам и подразделам бюджетной классификации расходов бюджетов Российской Федерации  на 2022 год</v>
      </c>
      <c r="B3" s="4" t="s"/>
      <c r="C3" s="4" t="s"/>
      <c r="D3" s="5" t="s"/>
    </row>
    <row outlineLevel="0" r="4">
      <c r="D4" s="105" t="s">
        <v>0</v>
      </c>
    </row>
    <row customHeight="true" ht="12.75" outlineLevel="0" r="5">
      <c r="A5" s="153" t="s">
        <v>1759</v>
      </c>
      <c r="B5" s="146" t="s">
        <v>845</v>
      </c>
      <c r="C5" s="174" t="s"/>
      <c r="D5" s="153" t="s">
        <v>453</v>
      </c>
    </row>
    <row outlineLevel="0" r="6">
      <c r="A6" s="157" t="s"/>
      <c r="B6" s="153" t="s">
        <v>1760</v>
      </c>
      <c r="C6" s="153" t="s">
        <v>1761</v>
      </c>
      <c r="D6" s="157" t="s"/>
    </row>
    <row customFormat="true" ht="12.75" outlineLevel="0" r="7" s="159">
      <c r="A7" s="175" t="s">
        <v>1762</v>
      </c>
      <c r="B7" s="176" t="s">
        <v>851</v>
      </c>
      <c r="C7" s="161" t="s">
        <v>851</v>
      </c>
      <c r="D7" s="162" t="n">
        <v>3086484366.45</v>
      </c>
    </row>
    <row outlineLevel="0" r="8">
      <c r="A8" s="175" t="s">
        <v>852</v>
      </c>
      <c r="B8" s="176" t="s">
        <v>480</v>
      </c>
      <c r="C8" s="161" t="s">
        <v>475</v>
      </c>
      <c r="D8" s="162" t="n">
        <v>126877616.88</v>
      </c>
    </row>
    <row ht="38.25" outlineLevel="0" r="9">
      <c r="A9" s="139" t="s">
        <v>898</v>
      </c>
      <c r="B9" s="177" t="s">
        <v>480</v>
      </c>
      <c r="C9" s="178" t="s">
        <v>488</v>
      </c>
      <c r="D9" s="179" t="n">
        <v>2200211</v>
      </c>
    </row>
    <row ht="51" outlineLevel="0" r="10">
      <c r="A10" s="139" t="s">
        <v>854</v>
      </c>
      <c r="B10" s="177" t="s">
        <v>480</v>
      </c>
      <c r="C10" s="178" t="s">
        <v>502</v>
      </c>
      <c r="D10" s="179" t="n">
        <v>6928872.62</v>
      </c>
    </row>
    <row ht="51" outlineLevel="0" r="11">
      <c r="A11" s="139" t="s">
        <v>904</v>
      </c>
      <c r="B11" s="177" t="s">
        <v>480</v>
      </c>
      <c r="C11" s="178" t="s">
        <v>813</v>
      </c>
      <c r="D11" s="179" t="n">
        <v>78829251.86</v>
      </c>
    </row>
    <row outlineLevel="0" r="12">
      <c r="A12" s="139" t="s">
        <v>945</v>
      </c>
      <c r="B12" s="177" t="s">
        <v>480</v>
      </c>
      <c r="C12" s="178" t="s">
        <v>522</v>
      </c>
      <c r="D12" s="179" t="n">
        <v>218800</v>
      </c>
    </row>
    <row ht="38.25" outlineLevel="0" r="13">
      <c r="A13" s="139" t="s">
        <v>889</v>
      </c>
      <c r="B13" s="177" t="s">
        <v>480</v>
      </c>
      <c r="C13" s="178" t="s">
        <v>537</v>
      </c>
      <c r="D13" s="179" t="n">
        <v>23920225</v>
      </c>
    </row>
    <row outlineLevel="0" r="14">
      <c r="A14" s="139" t="s">
        <v>1671</v>
      </c>
      <c r="B14" s="177" t="s">
        <v>480</v>
      </c>
      <c r="C14" s="178" t="s">
        <v>470</v>
      </c>
      <c r="D14" s="179" t="n">
        <v>1215323.63</v>
      </c>
    </row>
    <row outlineLevel="0" r="15">
      <c r="A15" s="139" t="s">
        <v>950</v>
      </c>
      <c r="B15" s="177" t="s">
        <v>480</v>
      </c>
      <c r="C15" s="178" t="s">
        <v>597</v>
      </c>
      <c r="D15" s="179" t="n">
        <v>13564932.77</v>
      </c>
    </row>
    <row outlineLevel="0" r="16">
      <c r="A16" s="175" t="s">
        <v>1683</v>
      </c>
      <c r="B16" s="176" t="s">
        <v>488</v>
      </c>
      <c r="C16" s="161" t="s">
        <v>475</v>
      </c>
      <c r="D16" s="162" t="n">
        <v>5767725.3</v>
      </c>
    </row>
    <row outlineLevel="0" r="17">
      <c r="A17" s="139" t="s">
        <v>1685</v>
      </c>
      <c r="B17" s="177" t="s">
        <v>488</v>
      </c>
      <c r="C17" s="178" t="s">
        <v>502</v>
      </c>
      <c r="D17" s="179" t="n">
        <v>5767725.3</v>
      </c>
    </row>
    <row ht="25.5" outlineLevel="0" r="18">
      <c r="A18" s="175" t="s">
        <v>973</v>
      </c>
      <c r="B18" s="176" t="s">
        <v>502</v>
      </c>
      <c r="C18" s="161" t="s">
        <v>475</v>
      </c>
      <c r="D18" s="162" t="n">
        <v>41609983.12</v>
      </c>
    </row>
    <row ht="38.25" outlineLevel="0" r="19">
      <c r="A19" s="139" t="s">
        <v>975</v>
      </c>
      <c r="B19" s="177" t="s">
        <v>502</v>
      </c>
      <c r="C19" s="178" t="s">
        <v>469</v>
      </c>
      <c r="D19" s="179" t="n">
        <v>41609983.12</v>
      </c>
    </row>
    <row outlineLevel="0" r="20">
      <c r="A20" s="175" t="s">
        <v>1008</v>
      </c>
      <c r="B20" s="176" t="s">
        <v>813</v>
      </c>
      <c r="C20" s="161" t="s">
        <v>475</v>
      </c>
      <c r="D20" s="162" t="n">
        <v>108891518.97</v>
      </c>
    </row>
    <row outlineLevel="0" r="21">
      <c r="A21" s="139" t="s">
        <v>1010</v>
      </c>
      <c r="B21" s="177" t="s">
        <v>813</v>
      </c>
      <c r="C21" s="178" t="s">
        <v>522</v>
      </c>
      <c r="D21" s="179" t="n">
        <v>1981117</v>
      </c>
    </row>
    <row outlineLevel="0" r="22">
      <c r="A22" s="139" t="s">
        <v>1022</v>
      </c>
      <c r="B22" s="177" t="s">
        <v>813</v>
      </c>
      <c r="C22" s="178" t="s">
        <v>819</v>
      </c>
      <c r="D22" s="179" t="n">
        <v>2133700</v>
      </c>
    </row>
    <row outlineLevel="0" r="23">
      <c r="A23" s="139" t="s">
        <v>1026</v>
      </c>
      <c r="B23" s="177" t="s">
        <v>813</v>
      </c>
      <c r="C23" s="178" t="s">
        <v>552</v>
      </c>
      <c r="D23" s="179" t="n">
        <v>74622783.9</v>
      </c>
    </row>
    <row outlineLevel="0" r="24">
      <c r="A24" s="139" t="s">
        <v>1039</v>
      </c>
      <c r="B24" s="177" t="s">
        <v>813</v>
      </c>
      <c r="C24" s="178" t="s">
        <v>1763</v>
      </c>
      <c r="D24" s="179" t="n">
        <v>15295950</v>
      </c>
    </row>
    <row outlineLevel="0" r="25">
      <c r="A25" s="139" t="s">
        <v>1045</v>
      </c>
      <c r="B25" s="177" t="s">
        <v>813</v>
      </c>
      <c r="C25" s="178" t="s">
        <v>471</v>
      </c>
      <c r="D25" s="179" t="n">
        <v>14857968.07</v>
      </c>
    </row>
    <row outlineLevel="0" r="26">
      <c r="A26" s="175" t="s">
        <v>1068</v>
      </c>
      <c r="B26" s="176" t="s">
        <v>522</v>
      </c>
      <c r="C26" s="161" t="s">
        <v>475</v>
      </c>
      <c r="D26" s="162" t="n">
        <v>487878319.76</v>
      </c>
    </row>
    <row outlineLevel="0" r="27">
      <c r="A27" s="139" t="s">
        <v>1166</v>
      </c>
      <c r="B27" s="177" t="s">
        <v>522</v>
      </c>
      <c r="C27" s="178" t="s">
        <v>480</v>
      </c>
      <c r="D27" s="179" t="n">
        <v>2096980.79</v>
      </c>
    </row>
    <row outlineLevel="0" r="28">
      <c r="A28" s="139" t="s">
        <v>1070</v>
      </c>
      <c r="B28" s="177" t="s">
        <v>522</v>
      </c>
      <c r="C28" s="178" t="s">
        <v>488</v>
      </c>
      <c r="D28" s="179" t="n">
        <v>471550205.23</v>
      </c>
    </row>
    <row outlineLevel="0" r="29">
      <c r="A29" s="139" t="s">
        <v>1088</v>
      </c>
      <c r="B29" s="177" t="s">
        <v>522</v>
      </c>
      <c r="C29" s="178" t="s">
        <v>502</v>
      </c>
      <c r="D29" s="179" t="n">
        <v>4593800</v>
      </c>
    </row>
    <row ht="25.5" outlineLevel="0" r="30">
      <c r="A30" s="139" t="s">
        <v>1194</v>
      </c>
      <c r="B30" s="177" t="s">
        <v>522</v>
      </c>
      <c r="C30" s="178" t="s">
        <v>522</v>
      </c>
      <c r="D30" s="179" t="n">
        <v>9637333.74</v>
      </c>
    </row>
    <row outlineLevel="0" r="31">
      <c r="A31" s="175" t="s">
        <v>1096</v>
      </c>
      <c r="B31" s="176" t="s">
        <v>537</v>
      </c>
      <c r="C31" s="161" t="s">
        <v>475</v>
      </c>
      <c r="D31" s="162" t="n">
        <v>6495050</v>
      </c>
    </row>
    <row ht="25.5" outlineLevel="0" r="32">
      <c r="A32" s="139" t="s">
        <v>1098</v>
      </c>
      <c r="B32" s="177" t="s">
        <v>537</v>
      </c>
      <c r="C32" s="178" t="s">
        <v>502</v>
      </c>
      <c r="D32" s="179" t="n">
        <v>1823377</v>
      </c>
    </row>
    <row outlineLevel="0" r="33">
      <c r="A33" s="139" t="s">
        <v>1104</v>
      </c>
      <c r="B33" s="177" t="s">
        <v>537</v>
      </c>
      <c r="C33" s="178" t="s">
        <v>522</v>
      </c>
      <c r="D33" s="179" t="n">
        <v>4671673</v>
      </c>
    </row>
    <row outlineLevel="0" r="34">
      <c r="A34" s="175" t="s">
        <v>1211</v>
      </c>
      <c r="B34" s="176" t="s">
        <v>819</v>
      </c>
      <c r="C34" s="161" t="s">
        <v>475</v>
      </c>
      <c r="D34" s="162" t="n">
        <v>1740277996.75</v>
      </c>
    </row>
    <row outlineLevel="0" r="35">
      <c r="A35" s="139" t="s">
        <v>1213</v>
      </c>
      <c r="B35" s="177" t="s">
        <v>819</v>
      </c>
      <c r="C35" s="178" t="s">
        <v>480</v>
      </c>
      <c r="D35" s="179" t="n">
        <v>524578217.12</v>
      </c>
    </row>
    <row outlineLevel="0" r="36">
      <c r="A36" s="139" t="s">
        <v>1471</v>
      </c>
      <c r="B36" s="177" t="s">
        <v>819</v>
      </c>
      <c r="C36" s="178" t="s">
        <v>488</v>
      </c>
      <c r="D36" s="179" t="n">
        <v>938898155.9</v>
      </c>
    </row>
    <row outlineLevel="0" r="37">
      <c r="A37" s="139" t="s">
        <v>1243</v>
      </c>
      <c r="B37" s="177" t="s">
        <v>819</v>
      </c>
      <c r="C37" s="178" t="s">
        <v>502</v>
      </c>
      <c r="D37" s="179" t="n">
        <v>131452824.88</v>
      </c>
    </row>
    <row outlineLevel="0" r="38">
      <c r="A38" s="139" t="s">
        <v>1219</v>
      </c>
      <c r="B38" s="177" t="s">
        <v>819</v>
      </c>
      <c r="C38" s="178" t="s">
        <v>819</v>
      </c>
      <c r="D38" s="179" t="n">
        <v>44510861.49</v>
      </c>
    </row>
    <row outlineLevel="0" r="39">
      <c r="A39" s="139" t="s">
        <v>1580</v>
      </c>
      <c r="B39" s="177" t="s">
        <v>819</v>
      </c>
      <c r="C39" s="178" t="s">
        <v>1763</v>
      </c>
      <c r="D39" s="179" t="n">
        <v>100837937.36</v>
      </c>
    </row>
    <row outlineLevel="0" r="40">
      <c r="A40" s="175" t="s">
        <v>1110</v>
      </c>
      <c r="B40" s="176" t="s">
        <v>552</v>
      </c>
      <c r="C40" s="161" t="s">
        <v>475</v>
      </c>
      <c r="D40" s="162" t="n">
        <v>296554143.79</v>
      </c>
    </row>
    <row outlineLevel="0" r="41">
      <c r="A41" s="139" t="s">
        <v>1112</v>
      </c>
      <c r="B41" s="177" t="s">
        <v>552</v>
      </c>
      <c r="C41" s="178" t="s">
        <v>480</v>
      </c>
      <c r="D41" s="179" t="n">
        <v>184255650.79</v>
      </c>
    </row>
    <row outlineLevel="0" r="42">
      <c r="A42" s="139" t="s">
        <v>1388</v>
      </c>
      <c r="B42" s="177" t="s">
        <v>552</v>
      </c>
      <c r="C42" s="178" t="s">
        <v>813</v>
      </c>
      <c r="D42" s="179" t="n">
        <v>112298493</v>
      </c>
    </row>
    <row outlineLevel="0" r="43">
      <c r="A43" s="175" t="s">
        <v>1699</v>
      </c>
      <c r="B43" s="176" t="s">
        <v>1763</v>
      </c>
      <c r="C43" s="161" t="s">
        <v>475</v>
      </c>
      <c r="D43" s="162" t="n">
        <v>60210</v>
      </c>
    </row>
    <row outlineLevel="0" r="44">
      <c r="A44" s="139" t="s">
        <v>1701</v>
      </c>
      <c r="B44" s="177" t="s">
        <v>1763</v>
      </c>
      <c r="C44" s="178" t="s">
        <v>1763</v>
      </c>
      <c r="D44" s="179" t="n">
        <v>60210</v>
      </c>
    </row>
    <row outlineLevel="0" r="45">
      <c r="A45" s="175" t="s">
        <v>1126</v>
      </c>
      <c r="B45" s="176" t="s">
        <v>469</v>
      </c>
      <c r="C45" s="161" t="s">
        <v>475</v>
      </c>
      <c r="D45" s="162" t="n">
        <v>79683595</v>
      </c>
    </row>
    <row outlineLevel="0" r="46">
      <c r="A46" s="139" t="s">
        <v>1128</v>
      </c>
      <c r="B46" s="177" t="s">
        <v>469</v>
      </c>
      <c r="C46" s="178" t="s">
        <v>480</v>
      </c>
      <c r="D46" s="179" t="n">
        <v>3805107</v>
      </c>
    </row>
    <row outlineLevel="0" r="47">
      <c r="A47" s="139" t="s">
        <v>1135</v>
      </c>
      <c r="B47" s="177" t="s">
        <v>469</v>
      </c>
      <c r="C47" s="178" t="s">
        <v>502</v>
      </c>
      <c r="D47" s="179" t="n">
        <v>72044188</v>
      </c>
    </row>
    <row outlineLevel="0" r="48">
      <c r="A48" s="139" t="s">
        <v>1610</v>
      </c>
      <c r="B48" s="177" t="s">
        <v>469</v>
      </c>
      <c r="C48" s="178" t="s">
        <v>813</v>
      </c>
      <c r="D48" s="179" t="n">
        <v>2561300</v>
      </c>
    </row>
    <row outlineLevel="0" r="49">
      <c r="A49" s="139" t="s">
        <v>1155</v>
      </c>
      <c r="B49" s="177" t="s">
        <v>469</v>
      </c>
      <c r="C49" s="178" t="s">
        <v>537</v>
      </c>
      <c r="D49" s="179" t="n">
        <v>1273000</v>
      </c>
    </row>
    <row outlineLevel="0" r="50">
      <c r="A50" s="175" t="s">
        <v>1231</v>
      </c>
      <c r="B50" s="176" t="s">
        <v>470</v>
      </c>
      <c r="C50" s="161" t="s">
        <v>475</v>
      </c>
      <c r="D50" s="162" t="n">
        <v>34696808.88</v>
      </c>
    </row>
    <row outlineLevel="0" r="51">
      <c r="A51" s="139" t="s">
        <v>1392</v>
      </c>
      <c r="B51" s="177" t="s">
        <v>470</v>
      </c>
      <c r="C51" s="178" t="s">
        <v>480</v>
      </c>
      <c r="D51" s="179" t="n">
        <v>22464913</v>
      </c>
    </row>
    <row outlineLevel="0" r="52">
      <c r="A52" s="139" t="s">
        <v>1233</v>
      </c>
      <c r="B52" s="177" t="s">
        <v>470</v>
      </c>
      <c r="C52" s="178" t="s">
        <v>488</v>
      </c>
      <c r="D52" s="179" t="n">
        <v>12231895.88</v>
      </c>
    </row>
    <row ht="38.25" outlineLevel="0" r="53">
      <c r="A53" s="175" t="s">
        <v>1707</v>
      </c>
      <c r="B53" s="176" t="s">
        <v>615</v>
      </c>
      <c r="C53" s="161" t="s">
        <v>475</v>
      </c>
      <c r="D53" s="162" t="n">
        <v>157691398</v>
      </c>
    </row>
    <row ht="38.25" outlineLevel="0" r="54">
      <c r="A54" s="139" t="s">
        <v>1709</v>
      </c>
      <c r="B54" s="177" t="s">
        <v>615</v>
      </c>
      <c r="C54" s="178" t="s">
        <v>480</v>
      </c>
      <c r="D54" s="179" t="n">
        <v>97389400</v>
      </c>
    </row>
    <row outlineLevel="0" r="55">
      <c r="A55" s="139" t="s">
        <v>1718</v>
      </c>
      <c r="B55" s="177" t="s">
        <v>615</v>
      </c>
      <c r="C55" s="178" t="s">
        <v>502</v>
      </c>
      <c r="D55" s="179" t="n">
        <v>60301998</v>
      </c>
    </row>
  </sheetData>
  <autoFilter ref="A6:D55"/>
  <mergeCells count="6">
    <mergeCell ref="A1:D1"/>
    <mergeCell ref="A2:D2"/>
    <mergeCell ref="A3:D3"/>
    <mergeCell ref="A5:A6"/>
    <mergeCell ref="B5:C5"/>
    <mergeCell ref="D5:D6"/>
  </mergeCells>
  <pageMargins bottom="0.196850389242172" footer="0.15748031437397" header="0.15748031437397" left="0.787401556968689" right="0.236220464110374" top="0.196850389242172"/>
  <pageSetup fitToHeight="1" fitToWidth="1" orientation="portrait" paperHeight="297mm" paperSize="9" paperWidth="210mm" scale="95"/>
</worksheet>
</file>

<file path=xl/worksheets/sheet9.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sheetPr>
  <dimension ref="A1:G54"/>
  <sheetViews>
    <sheetView showZeros="true" workbookViewId="0"/>
  </sheetViews>
  <sheetFormatPr baseColWidth="8" customHeight="false" defaultColWidth="9.01743714249899" defaultRowHeight="12.75" zeroHeight="false"/>
  <cols>
    <col customWidth="true" max="1" min="1" outlineLevel="0" style="103" width="40.3048604658126"/>
    <col customWidth="true" max="2" min="2" outlineLevel="0" style="103" width="8.8787073403067"/>
    <col customWidth="true" max="3" min="3" outlineLevel="0" style="103" width="7.46828768468506"/>
    <col customWidth="true" max="4" min="4" outlineLevel="0" style="103" width="19.8691905584294"/>
    <col customWidth="true" max="5" min="5" outlineLevel="0" style="180" width="19.8691905584294"/>
    <col customWidth="true" max="6" min="6" outlineLevel="0" style="103" width="9.01743714249899"/>
    <col customWidth="true" max="7" min="7" outlineLevel="0" style="103" width="19.025251605091"/>
    <col customWidth="true" max="16384" min="8" outlineLevel="0" style="103" width="9.01743714249899"/>
  </cols>
  <sheetData>
    <row customHeight="true" ht="44.25" outlineLevel="0" r="1">
      <c r="A1" s="2" t="str">
        <f aca="false" ca="false" dt2D="false" dtr="false" t="normal">"Приложение №"&amp;Н2фун1&amp;"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2" t="s"/>
      <c r="C1" s="2" t="s"/>
      <c r="D1" s="2" t="s"/>
      <c r="E1" s="2" t="s"/>
    </row>
    <row customHeight="true" ht="47.25" outlineLevel="0" r="2">
      <c r="A2" s="2" t="str">
        <f aca="false" ca="false" dt2D="false" dtr="false" t="normal">"Приложение "&amp;Н1фун1&amp;" к решению
Богучанского районного Совета депутатов
от "&amp;Р1дата&amp;" года №"&amp;Р1номер</f>
        <v>Приложение 6 к решению
Богучанского районного Совета депутатов
от 22.12.2021 года №18/1-133</v>
      </c>
      <c r="B2" s="2" t="s"/>
      <c r="C2" s="2" t="s"/>
      <c r="D2" s="2" t="s"/>
      <c r="E2" s="2" t="s"/>
    </row>
    <row customHeight="true" ht="65.25" outlineLevel="0" r="3">
      <c r="A3" s="3" t="str">
        <f aca="false" ca="false" dt2D="false" dtr="false" t="normal">"Распределение  бюджетных ассигнований по разделам и подразделам бюджетной классификации расходов бюджетов Российской Федерации  на  плановый период "&amp;ПлПер&amp;" годов"</f>
        <v>Распределение  бюджетных ассигнований по разделам и подразделам бюджетной классификации расходов бюджетов Российской Федерации  на  плановый период 2023-2024 годов</v>
      </c>
      <c r="B3" s="4" t="s"/>
      <c r="C3" s="4" t="s"/>
      <c r="D3" s="4" t="s"/>
      <c r="E3" s="5" t="s"/>
      <c r="G3" s="181" t="n"/>
    </row>
    <row outlineLevel="0" r="4">
      <c r="E4" s="105" t="s">
        <v>0</v>
      </c>
    </row>
    <row customHeight="true" ht="12.75" outlineLevel="0" r="5">
      <c r="A5" s="153" t="s">
        <v>1764</v>
      </c>
      <c r="B5" s="146" t="s">
        <v>845</v>
      </c>
      <c r="C5" s="174" t="s"/>
      <c r="D5" s="153" t="s">
        <v>454</v>
      </c>
      <c r="E5" s="153" t="s">
        <v>5</v>
      </c>
    </row>
    <row customHeight="true" ht="25.5" outlineLevel="0" r="6">
      <c r="A6" s="157" t="s"/>
      <c r="B6" s="153" t="s">
        <v>1760</v>
      </c>
      <c r="C6" s="126" t="s">
        <v>1761</v>
      </c>
      <c r="D6" s="157" t="s"/>
      <c r="E6" s="157" t="s"/>
    </row>
    <row customFormat="true" ht="12.75" outlineLevel="0" r="7" s="159">
      <c r="A7" s="175" t="s">
        <v>1765</v>
      </c>
      <c r="B7" s="182" t="s">
        <v>851</v>
      </c>
      <c r="C7" s="169" t="s">
        <v>851</v>
      </c>
      <c r="D7" s="183" t="n">
        <f aca="false" ca="false" dt2D="false" dtr="false" t="normal">2341736603.34+30000000</f>
        <v>2371736603.34</v>
      </c>
      <c r="E7" s="183" t="n">
        <f aca="false" ca="false" dt2D="false" dtr="false" t="normal">2296899854.25+63000000</f>
        <v>2359899854.25</v>
      </c>
    </row>
    <row outlineLevel="0" r="8">
      <c r="A8" s="175" t="s">
        <v>852</v>
      </c>
      <c r="B8" s="182" t="s">
        <v>480</v>
      </c>
      <c r="C8" s="169" t="s">
        <v>475</v>
      </c>
      <c r="D8" s="183" t="n">
        <v>115450540.86</v>
      </c>
      <c r="E8" s="183" t="n">
        <v>116017950.86</v>
      </c>
    </row>
    <row ht="38.25" outlineLevel="0" r="9">
      <c r="A9" s="126" t="s">
        <v>898</v>
      </c>
      <c r="B9" s="184" t="s">
        <v>480</v>
      </c>
      <c r="C9" s="128" t="s">
        <v>488</v>
      </c>
      <c r="D9" s="185" t="n">
        <v>2544341</v>
      </c>
      <c r="E9" s="185" t="n">
        <v>2544341</v>
      </c>
    </row>
    <row ht="51" outlineLevel="0" r="10">
      <c r="A10" s="126" t="s">
        <v>854</v>
      </c>
      <c r="B10" s="184" t="s">
        <v>480</v>
      </c>
      <c r="C10" s="128" t="s">
        <v>502</v>
      </c>
      <c r="D10" s="185" t="n">
        <v>7274170</v>
      </c>
      <c r="E10" s="185" t="n">
        <v>7274170</v>
      </c>
    </row>
    <row ht="63.75" outlineLevel="0" r="11">
      <c r="A11" s="126" t="s">
        <v>904</v>
      </c>
      <c r="B11" s="184" t="s">
        <v>480</v>
      </c>
      <c r="C11" s="128" t="s">
        <v>813</v>
      </c>
      <c r="D11" s="185" t="n">
        <v>70441508.86</v>
      </c>
      <c r="E11" s="185" t="n">
        <v>71009618.86</v>
      </c>
    </row>
    <row outlineLevel="0" r="12">
      <c r="A12" s="126" t="s">
        <v>945</v>
      </c>
      <c r="B12" s="184" t="s">
        <v>480</v>
      </c>
      <c r="C12" s="128" t="s">
        <v>522</v>
      </c>
      <c r="D12" s="185" t="n">
        <v>6500</v>
      </c>
      <c r="E12" s="185" t="n">
        <v>5800</v>
      </c>
    </row>
    <row ht="51" outlineLevel="0" r="13">
      <c r="A13" s="126" t="s">
        <v>889</v>
      </c>
      <c r="B13" s="184" t="s">
        <v>480</v>
      </c>
      <c r="C13" s="128" t="s">
        <v>537</v>
      </c>
      <c r="D13" s="185" t="n">
        <v>22521500</v>
      </c>
      <c r="E13" s="185" t="n">
        <v>22521500</v>
      </c>
    </row>
    <row outlineLevel="0" r="14">
      <c r="A14" s="126" t="s">
        <v>1671</v>
      </c>
      <c r="B14" s="184" t="s">
        <v>480</v>
      </c>
      <c r="C14" s="128" t="s">
        <v>470</v>
      </c>
      <c r="D14" s="185" t="n">
        <v>2000000</v>
      </c>
      <c r="E14" s="185" t="n">
        <v>2000000</v>
      </c>
    </row>
    <row outlineLevel="0" r="15">
      <c r="A15" s="126" t="s">
        <v>950</v>
      </c>
      <c r="B15" s="184" t="s">
        <v>480</v>
      </c>
      <c r="C15" s="128" t="s">
        <v>597</v>
      </c>
      <c r="D15" s="185" t="n">
        <v>10662521</v>
      </c>
      <c r="E15" s="185" t="n">
        <v>10662521</v>
      </c>
    </row>
    <row outlineLevel="0" r="16">
      <c r="A16" s="175" t="s">
        <v>1683</v>
      </c>
      <c r="B16" s="182" t="s">
        <v>488</v>
      </c>
      <c r="C16" s="169" t="s">
        <v>475</v>
      </c>
      <c r="D16" s="183" t="n">
        <v>5633700</v>
      </c>
      <c r="E16" s="183" t="n">
        <v>5842500</v>
      </c>
    </row>
    <row ht="25.5" outlineLevel="0" r="17">
      <c r="A17" s="126" t="s">
        <v>1685</v>
      </c>
      <c r="B17" s="184" t="s">
        <v>488</v>
      </c>
      <c r="C17" s="128" t="s">
        <v>502</v>
      </c>
      <c r="D17" s="185" t="n">
        <v>5633700</v>
      </c>
      <c r="E17" s="185" t="n">
        <v>5842500</v>
      </c>
    </row>
    <row ht="25.5" outlineLevel="0" r="18">
      <c r="A18" s="175" t="s">
        <v>973</v>
      </c>
      <c r="B18" s="182" t="s">
        <v>502</v>
      </c>
      <c r="C18" s="169" t="s">
        <v>475</v>
      </c>
      <c r="D18" s="183" t="n">
        <v>37482230.14</v>
      </c>
      <c r="E18" s="183" t="n">
        <v>37482230.14</v>
      </c>
    </row>
    <row ht="51" outlineLevel="0" r="19">
      <c r="A19" s="126" t="s">
        <v>975</v>
      </c>
      <c r="B19" s="184" t="s">
        <v>502</v>
      </c>
      <c r="C19" s="128" t="s">
        <v>469</v>
      </c>
      <c r="D19" s="185" t="n">
        <v>35782230.14</v>
      </c>
      <c r="E19" s="185" t="n">
        <v>35782230.14</v>
      </c>
    </row>
    <row ht="38.25" outlineLevel="0" r="20">
      <c r="A20" s="126" t="s">
        <v>1734</v>
      </c>
      <c r="B20" s="184" t="s">
        <v>502</v>
      </c>
      <c r="C20" s="128" t="s">
        <v>615</v>
      </c>
      <c r="D20" s="185" t="n">
        <v>1700000</v>
      </c>
      <c r="E20" s="185" t="n">
        <v>1700000</v>
      </c>
    </row>
    <row outlineLevel="0" r="21">
      <c r="A21" s="175" t="s">
        <v>1008</v>
      </c>
      <c r="B21" s="182" t="s">
        <v>813</v>
      </c>
      <c r="C21" s="169" t="s">
        <v>475</v>
      </c>
      <c r="D21" s="183" t="n">
        <v>66382650</v>
      </c>
      <c r="E21" s="183" t="n">
        <v>79384750</v>
      </c>
    </row>
    <row outlineLevel="0" r="22">
      <c r="A22" s="126" t="s">
        <v>1010</v>
      </c>
      <c r="B22" s="184" t="s">
        <v>813</v>
      </c>
      <c r="C22" s="128" t="s">
        <v>522</v>
      </c>
      <c r="D22" s="185" t="n">
        <v>1752200</v>
      </c>
      <c r="E22" s="185" t="n">
        <v>1752200</v>
      </c>
    </row>
    <row outlineLevel="0" r="23">
      <c r="A23" s="126" t="s">
        <v>1022</v>
      </c>
      <c r="B23" s="184" t="s">
        <v>813</v>
      </c>
      <c r="C23" s="128" t="s">
        <v>819</v>
      </c>
      <c r="D23" s="185" t="n">
        <v>1887000</v>
      </c>
      <c r="E23" s="185" t="n">
        <v>1887000</v>
      </c>
    </row>
    <row outlineLevel="0" r="24">
      <c r="A24" s="126" t="s">
        <v>1026</v>
      </c>
      <c r="B24" s="184" t="s">
        <v>813</v>
      </c>
      <c r="C24" s="128" t="s">
        <v>552</v>
      </c>
      <c r="D24" s="185" t="n">
        <v>54406400</v>
      </c>
      <c r="E24" s="185" t="n">
        <v>67406400</v>
      </c>
    </row>
    <row outlineLevel="0" r="25">
      <c r="A25" s="126" t="s">
        <v>1039</v>
      </c>
      <c r="B25" s="184" t="s">
        <v>813</v>
      </c>
      <c r="C25" s="128" t="s">
        <v>1763</v>
      </c>
      <c r="D25" s="185" t="n">
        <v>5054050</v>
      </c>
      <c r="E25" s="185" t="n">
        <v>5056150</v>
      </c>
    </row>
    <row ht="25.5" outlineLevel="0" r="26">
      <c r="A26" s="126" t="s">
        <v>1045</v>
      </c>
      <c r="B26" s="184" t="s">
        <v>813</v>
      </c>
      <c r="C26" s="128" t="s">
        <v>471</v>
      </c>
      <c r="D26" s="185" t="n">
        <v>3283000</v>
      </c>
      <c r="E26" s="185" t="n">
        <v>3283000</v>
      </c>
    </row>
    <row outlineLevel="0" r="27">
      <c r="A27" s="175" t="s">
        <v>1068</v>
      </c>
      <c r="B27" s="182" t="s">
        <v>522</v>
      </c>
      <c r="C27" s="169" t="s">
        <v>475</v>
      </c>
      <c r="D27" s="183" t="n">
        <v>256406451</v>
      </c>
      <c r="E27" s="183" t="n">
        <v>256406451</v>
      </c>
    </row>
    <row outlineLevel="0" r="28">
      <c r="A28" s="126" t="s">
        <v>1166</v>
      </c>
      <c r="B28" s="184" t="s">
        <v>522</v>
      </c>
      <c r="C28" s="128" t="s">
        <v>480</v>
      </c>
      <c r="D28" s="185" t="n">
        <v>1229454</v>
      </c>
      <c r="E28" s="185" t="n">
        <v>1229454</v>
      </c>
    </row>
    <row outlineLevel="0" r="29">
      <c r="A29" s="126" t="s">
        <v>1070</v>
      </c>
      <c r="B29" s="184" t="s">
        <v>522</v>
      </c>
      <c r="C29" s="128" t="s">
        <v>488</v>
      </c>
      <c r="D29" s="185" t="n">
        <v>249677797</v>
      </c>
      <c r="E29" s="185" t="n">
        <v>249677797</v>
      </c>
    </row>
    <row ht="25.5" outlineLevel="0" r="30">
      <c r="A30" s="126" t="s">
        <v>1194</v>
      </c>
      <c r="B30" s="184" t="s">
        <v>522</v>
      </c>
      <c r="C30" s="128" t="s">
        <v>522</v>
      </c>
      <c r="D30" s="185" t="n">
        <v>5499200</v>
      </c>
      <c r="E30" s="185" t="n">
        <v>5499200</v>
      </c>
    </row>
    <row outlineLevel="0" r="31">
      <c r="A31" s="175" t="s">
        <v>1096</v>
      </c>
      <c r="B31" s="182" t="s">
        <v>537</v>
      </c>
      <c r="C31" s="169" t="s">
        <v>475</v>
      </c>
      <c r="D31" s="183" t="n">
        <v>786000</v>
      </c>
      <c r="E31" s="183" t="n">
        <v>786000</v>
      </c>
    </row>
    <row ht="25.5" outlineLevel="0" r="32">
      <c r="A32" s="126" t="s">
        <v>1098</v>
      </c>
      <c r="B32" s="184" t="s">
        <v>537</v>
      </c>
      <c r="C32" s="128" t="s">
        <v>502</v>
      </c>
      <c r="D32" s="185" t="n">
        <v>786000</v>
      </c>
      <c r="E32" s="185" t="n">
        <v>786000</v>
      </c>
    </row>
    <row outlineLevel="0" r="33">
      <c r="A33" s="175" t="s">
        <v>1211</v>
      </c>
      <c r="B33" s="182" t="s">
        <v>819</v>
      </c>
      <c r="C33" s="169" t="s">
        <v>475</v>
      </c>
      <c r="D33" s="183" t="n">
        <v>1469973652</v>
      </c>
      <c r="E33" s="183" t="n">
        <v>1408907352</v>
      </c>
    </row>
    <row outlineLevel="0" r="34">
      <c r="A34" s="126" t="s">
        <v>1213</v>
      </c>
      <c r="B34" s="184" t="s">
        <v>819</v>
      </c>
      <c r="C34" s="128" t="s">
        <v>480</v>
      </c>
      <c r="D34" s="185" t="n">
        <v>434465894</v>
      </c>
      <c r="E34" s="185" t="n">
        <v>434465894</v>
      </c>
    </row>
    <row outlineLevel="0" r="35">
      <c r="A35" s="126" t="s">
        <v>1471</v>
      </c>
      <c r="B35" s="184" t="s">
        <v>819</v>
      </c>
      <c r="C35" s="128" t="s">
        <v>488</v>
      </c>
      <c r="D35" s="185" t="n">
        <v>809093804</v>
      </c>
      <c r="E35" s="185" t="n">
        <v>748027504</v>
      </c>
    </row>
    <row outlineLevel="0" r="36">
      <c r="A36" s="126" t="s">
        <v>1243</v>
      </c>
      <c r="B36" s="184" t="s">
        <v>819</v>
      </c>
      <c r="C36" s="128" t="s">
        <v>502</v>
      </c>
      <c r="D36" s="185" t="n">
        <v>111504911</v>
      </c>
      <c r="E36" s="185" t="n">
        <v>111504911</v>
      </c>
    </row>
    <row outlineLevel="0" r="37">
      <c r="A37" s="126" t="s">
        <v>1219</v>
      </c>
      <c r="B37" s="184" t="s">
        <v>819</v>
      </c>
      <c r="C37" s="128" t="s">
        <v>819</v>
      </c>
      <c r="D37" s="185" t="n">
        <v>30881853</v>
      </c>
      <c r="E37" s="185" t="n">
        <v>30881853</v>
      </c>
    </row>
    <row outlineLevel="0" r="38">
      <c r="A38" s="126" t="s">
        <v>1580</v>
      </c>
      <c r="B38" s="184" t="s">
        <v>819</v>
      </c>
      <c r="C38" s="128" t="s">
        <v>1763</v>
      </c>
      <c r="D38" s="185" t="n">
        <v>84027190</v>
      </c>
      <c r="E38" s="185" t="n">
        <v>84027190</v>
      </c>
    </row>
    <row outlineLevel="0" r="39">
      <c r="A39" s="175" t="s">
        <v>1110</v>
      </c>
      <c r="B39" s="182" t="s">
        <v>552</v>
      </c>
      <c r="C39" s="169" t="s">
        <v>475</v>
      </c>
      <c r="D39" s="183" t="n">
        <v>221952666</v>
      </c>
      <c r="E39" s="183" t="n">
        <v>221952666</v>
      </c>
    </row>
    <row outlineLevel="0" r="40">
      <c r="A40" s="126" t="s">
        <v>1112</v>
      </c>
      <c r="B40" s="184" t="s">
        <v>552</v>
      </c>
      <c r="C40" s="128" t="s">
        <v>480</v>
      </c>
      <c r="D40" s="185" t="n">
        <v>137262539</v>
      </c>
      <c r="E40" s="185" t="n">
        <v>137262539</v>
      </c>
    </row>
    <row ht="25.5" outlineLevel="0" r="41">
      <c r="A41" s="126" t="s">
        <v>1388</v>
      </c>
      <c r="B41" s="184" t="s">
        <v>552</v>
      </c>
      <c r="C41" s="128" t="s">
        <v>813</v>
      </c>
      <c r="D41" s="185" t="n">
        <v>84690127</v>
      </c>
      <c r="E41" s="185" t="n">
        <v>84690127</v>
      </c>
    </row>
    <row outlineLevel="0" r="42">
      <c r="A42" s="175" t="s">
        <v>1126</v>
      </c>
      <c r="B42" s="182" t="s">
        <v>469</v>
      </c>
      <c r="C42" s="169" t="s">
        <v>475</v>
      </c>
      <c r="D42" s="183" t="n">
        <v>66283011.34</v>
      </c>
      <c r="E42" s="183" t="n">
        <v>68758252.25</v>
      </c>
    </row>
    <row outlineLevel="0" r="43">
      <c r="A43" s="126" t="s">
        <v>1135</v>
      </c>
      <c r="B43" s="184" t="s">
        <v>469</v>
      </c>
      <c r="C43" s="128" t="s">
        <v>502</v>
      </c>
      <c r="D43" s="185" t="n">
        <v>61467211.34</v>
      </c>
      <c r="E43" s="185" t="n">
        <v>62278252.25</v>
      </c>
    </row>
    <row outlineLevel="0" r="44">
      <c r="A44" s="126" t="s">
        <v>1610</v>
      </c>
      <c r="B44" s="184" t="s">
        <v>469</v>
      </c>
      <c r="C44" s="128" t="s">
        <v>813</v>
      </c>
      <c r="D44" s="185" t="n">
        <v>3904400</v>
      </c>
      <c r="E44" s="185" t="n">
        <v>5568600</v>
      </c>
    </row>
    <row ht="25.5" outlineLevel="0" r="45">
      <c r="A45" s="126" t="s">
        <v>1155</v>
      </c>
      <c r="B45" s="184" t="s">
        <v>469</v>
      </c>
      <c r="C45" s="128" t="s">
        <v>537</v>
      </c>
      <c r="D45" s="185" t="n">
        <v>911400</v>
      </c>
      <c r="E45" s="185" t="n">
        <v>911400</v>
      </c>
    </row>
    <row outlineLevel="0" r="46">
      <c r="A46" s="175" t="s">
        <v>1231</v>
      </c>
      <c r="B46" s="182" t="s">
        <v>470</v>
      </c>
      <c r="C46" s="169" t="s">
        <v>475</v>
      </c>
      <c r="D46" s="183" t="n">
        <v>20396902</v>
      </c>
      <c r="E46" s="183" t="n">
        <v>20396902</v>
      </c>
    </row>
    <row outlineLevel="0" r="47">
      <c r="A47" s="126" t="s">
        <v>1392</v>
      </c>
      <c r="B47" s="184" t="s">
        <v>470</v>
      </c>
      <c r="C47" s="128" t="s">
        <v>480</v>
      </c>
      <c r="D47" s="185" t="n">
        <v>19709252</v>
      </c>
      <c r="E47" s="185" t="n">
        <v>19709252</v>
      </c>
    </row>
    <row outlineLevel="0" r="48">
      <c r="A48" s="126" t="s">
        <v>1233</v>
      </c>
      <c r="B48" s="184" t="s">
        <v>470</v>
      </c>
      <c r="C48" s="128" t="s">
        <v>488</v>
      </c>
      <c r="D48" s="185" t="n">
        <v>687650</v>
      </c>
      <c r="E48" s="185" t="n">
        <v>687650</v>
      </c>
    </row>
    <row ht="25.5" outlineLevel="0" r="49">
      <c r="A49" s="175" t="s">
        <v>1750</v>
      </c>
      <c r="B49" s="182" t="s">
        <v>597</v>
      </c>
      <c r="C49" s="169" t="s">
        <v>475</v>
      </c>
      <c r="D49" s="183" t="n">
        <v>24000</v>
      </c>
      <c r="E49" s="183" t="n">
        <v>0</v>
      </c>
    </row>
    <row ht="25.5" outlineLevel="0" r="50">
      <c r="A50" s="126" t="s">
        <v>1752</v>
      </c>
      <c r="B50" s="184" t="s">
        <v>597</v>
      </c>
      <c r="C50" s="128" t="s">
        <v>480</v>
      </c>
      <c r="D50" s="185" t="n">
        <v>24000</v>
      </c>
      <c r="E50" s="185" t="n">
        <v>0</v>
      </c>
    </row>
    <row ht="38.25" outlineLevel="0" r="51">
      <c r="A51" s="175" t="s">
        <v>1707</v>
      </c>
      <c r="B51" s="182" t="s">
        <v>615</v>
      </c>
      <c r="C51" s="169" t="s">
        <v>475</v>
      </c>
      <c r="D51" s="183" t="n">
        <v>80964800</v>
      </c>
      <c r="E51" s="183" t="n">
        <v>80964800</v>
      </c>
    </row>
    <row ht="38.25" outlineLevel="0" r="52">
      <c r="A52" s="126" t="s">
        <v>1709</v>
      </c>
      <c r="B52" s="184" t="s">
        <v>615</v>
      </c>
      <c r="C52" s="128" t="s">
        <v>480</v>
      </c>
      <c r="D52" s="185" t="n">
        <v>62824800</v>
      </c>
      <c r="E52" s="185" t="n">
        <v>62824800</v>
      </c>
    </row>
    <row ht="25.5" outlineLevel="0" r="53">
      <c r="A53" s="126" t="s">
        <v>1718</v>
      </c>
      <c r="B53" s="184" t="s">
        <v>615</v>
      </c>
      <c r="C53" s="128" t="s">
        <v>502</v>
      </c>
      <c r="D53" s="185" t="n">
        <v>18140000</v>
      </c>
      <c r="E53" s="185" t="n">
        <v>18140000</v>
      </c>
    </row>
    <row outlineLevel="0" r="54">
      <c r="A54" s="172" t="s">
        <v>1758</v>
      </c>
      <c r="B54" s="145" t="n"/>
      <c r="C54" s="145" t="n"/>
      <c r="D54" s="186" t="n">
        <v>30000000</v>
      </c>
      <c r="E54" s="187" t="n">
        <v>63000000</v>
      </c>
    </row>
  </sheetData>
  <autoFilter ref="A6:E54"/>
  <mergeCells count="7">
    <mergeCell ref="B5:C5"/>
    <mergeCell ref="A1:E1"/>
    <mergeCell ref="D5:D6"/>
    <mergeCell ref="A2:E2"/>
    <mergeCell ref="A3:E3"/>
    <mergeCell ref="A5:A6"/>
    <mergeCell ref="E5:E6"/>
  </mergeCells>
  <pageMargins bottom="0.354330688714981" footer="0.31496062874794" header="0.31496062874794" left="0.708661377429962" right="0.31496062874794" top="0.354330688714981"/>
  <pageSetup fitToHeight="1" fitToWidth="1" orientation="portrait" paperHeight="297mm" paperSize="9" paperWidth="210mm" scale="95"/>
</worksheet>
</file>

<file path=docProps/app.xml><?xml version="1.0" encoding="utf-8"?>
<Properties xmlns="http://schemas.openxmlformats.org/officeDocument/2006/extended-properties">
  <Template>Normal.dotm</Template>
  <TotalTime>0</TotalTime>
  <DocSecurity>0</DocSecurity>
  <ScaleCrop>false</ScaleCrop>
  <Application>MyOffice-CoreFramework-Windows/22-903.417.5503.534.7@RELEASE-DESKTOP-SORREL_HOME-RC</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2022-11-07T03:38:34Z</dcterms:modified>
</cp:coreProperties>
</file>