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5"/>
  </bookViews>
  <sheets>
    <sheet name="ГПприл.3-объемы" sheetId="1" r:id="rId1"/>
    <sheet name="ГПприл5-объемыОценка" sheetId="2" r:id="rId2"/>
    <sheet name="ГПприл6-ГЗ" sheetId="3" r:id="rId3"/>
    <sheet name="ПП2" sheetId="4" r:id="rId4"/>
    <sheet name="ПП3" sheetId="5" r:id="rId5"/>
    <sheet name="ПП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'ГПприл5-объемыОценка'!$A$5:$J$37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'ГПприл.3-объемы'!$4:$5</definedName>
    <definedName name="_xlnm.Print_Titles" localSheetId="1">'ГПприл5-объемыОценка'!$4:$5</definedName>
    <definedName name="_xlnm.Print_Titles" localSheetId="2">'ГПприл6-ГЗ'!$4:$5</definedName>
    <definedName name="_xlnm.Print_Titles" localSheetId="3">'ПП2'!$4:$5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'ГПприл.3-объемы'!$A$1:$M$32</definedName>
    <definedName name="_xlnm.Print_Area" localSheetId="1">'ГПприл5-объемыОценка'!$A$1:$G$40</definedName>
    <definedName name="_xlnm.Print_Area" localSheetId="2">'ГПприл6-ГЗ'!$A$1:$K$32</definedName>
    <definedName name="_xlnm.Print_Area" localSheetId="3">'ПП2'!$A$1:$N$41</definedName>
    <definedName name="_xlnm.Print_Area" localSheetId="4">'ПП3'!$A$1:$N$24</definedName>
    <definedName name="_xlnm.Print_Area" localSheetId="5">'ПП4'!$A$1:$N$38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<sst xmlns="http://schemas.openxmlformats.org/spreadsheetml/2006/main" count="560" uniqueCount="229">
  <si>
    <t>Цель. Сохранение и эффективное использование культурного наследия Богучанского района</t>
  </si>
  <si>
    <t xml:space="preserve">Всего </t>
  </si>
  <si>
    <t>в том числе :</t>
  </si>
  <si>
    <t>федеральный бюджет</t>
  </si>
  <si>
    <t>краевой бюджет</t>
  </si>
  <si>
    <t>юридические лица</t>
  </si>
  <si>
    <t>2012 год</t>
  </si>
  <si>
    <t>2013 год</t>
  </si>
  <si>
    <t>бибки</t>
  </si>
  <si>
    <t>бюджетные</t>
  </si>
  <si>
    <t>музеи</t>
  </si>
  <si>
    <t>Проведено 3 конкурса и 1 пленэрная практика</t>
  </si>
  <si>
    <t>Задача5. Обеспечение эффективного управления в отрасли "культура"</t>
  </si>
  <si>
    <t>театры</t>
  </si>
  <si>
    <t>филармония</t>
  </si>
  <si>
    <t>Т.В. Веселина</t>
  </si>
  <si>
    <t>Первый заместитель министра культуры  Красноярского края</t>
  </si>
  <si>
    <t>Итого на  
2014-2016 годы</t>
  </si>
  <si>
    <t>Наименование  государственной программы, государственной подпрограммы</t>
  </si>
  <si>
    <t xml:space="preserve">Статус </t>
  </si>
  <si>
    <t>Улучшить техническое перевооружение  6 учреждений дополнительного образования детей</t>
  </si>
  <si>
    <t>Улучшить техническое перевооружение  сельких домов культуры</t>
  </si>
  <si>
    <t>Значение показателя объема услуги (работы)</t>
  </si>
  <si>
    <t>Наименование услуги (работы), показателя объема услуги (работы)</t>
  </si>
  <si>
    <t xml:space="preserve">Организация и     
проведение        
информационных    
туров             
</t>
  </si>
  <si>
    <t>4.1.1.</t>
  </si>
  <si>
    <t>4.1.2.</t>
  </si>
  <si>
    <t>4.1.3.</t>
  </si>
  <si>
    <t>4.1.4.</t>
  </si>
  <si>
    <t xml:space="preserve">Поддержка         
событийного       
мероприятия       
("Енисейская уха")
и разработка      
руководства по    
использованию     
фирменного стиля  
"Августовской     
ярмарки" и        
"Енисейской ухи"  
</t>
  </si>
  <si>
    <t xml:space="preserve">Предоставление    
субсидии бюджету  
муниципального    
образования город 
Енисейск на       
создание условий  
для развития      
туризма в городе  
Енисейске         
</t>
  </si>
  <si>
    <t>Итого по задаче 4</t>
  </si>
  <si>
    <t>внебюджетные источники</t>
  </si>
  <si>
    <t xml:space="preserve">Оснащение муниципальных музеев и библиотек компьютерным оборудованием и программным обеспечением, в том числе для ведения электронного каталога </t>
  </si>
  <si>
    <t>Приобретение  2х компьютеров, проектора</t>
  </si>
  <si>
    <t>Приобретение основных средств и материальных запасов для осуществления видов деятельности бюджетных   учреждений культуры</t>
  </si>
  <si>
    <t>Обеспечение деятельности (оказание услуг) подведомственных учреждений</t>
  </si>
  <si>
    <t>Обеспечение реализации государственной программы на 100%</t>
  </si>
  <si>
    <t xml:space="preserve">Разработка проекта
развития северного
направления для   
автотуристов (по  
пути следования   
город Красноярск -
город Енисейск)   
</t>
  </si>
  <si>
    <t xml:space="preserve">Подготовка        
справочно-        
информационной,   
сувенирной продукции и       
другого медиа-материала для     
использования в рамках            
информационной    
кампании          
</t>
  </si>
  <si>
    <t>Выполнение функций в установленной сфере деятельности</t>
  </si>
  <si>
    <t xml:space="preserve">Проектная и рабочая документация на   
создание 3        
сервисных точек по
пути следования   
город Красноярск -
город Енисейск    
</t>
  </si>
  <si>
    <t>федеральные</t>
  </si>
  <si>
    <t>Обеспечение условий реализации государственной программы и прочие мероприятия</t>
  </si>
  <si>
    <t>Проведение капитального ремонта в 5 учреждениях дополнительного образования детей</t>
  </si>
  <si>
    <t>Ответственный исполнитель, 
соисполнители</t>
  </si>
  <si>
    <t>проведено 18 мероприятий, установлено 11 телефонов</t>
  </si>
  <si>
    <t>Количество посетителей культурно-досуговых мероприятий составит 116000</t>
  </si>
  <si>
    <t>Задача 1. Развитие системы дополнительного образования в области культуры</t>
  </si>
  <si>
    <t>0702</t>
  </si>
  <si>
    <t>Число обучающихся составит 610 чел.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</si>
  <si>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</si>
  <si>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</si>
  <si>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</si>
  <si>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</si>
  <si>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</si>
  <si>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</si>
  <si>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</si>
  <si>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</si>
  <si>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</si>
  <si>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</si>
  <si>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</si>
  <si>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</si>
  <si>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</si>
  <si>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министерство культуры Красноярского края</t>
  </si>
  <si>
    <t>1.2</t>
  </si>
  <si>
    <t>министерство строительства и архитектуры Красноярского края</t>
  </si>
  <si>
    <t>Итого  по задаче 1</t>
  </si>
  <si>
    <t>2</t>
  </si>
  <si>
    <t>2.1.</t>
  </si>
  <si>
    <t>министерство транспорта Красноярского края</t>
  </si>
  <si>
    <t>Итого  по задаче 2</t>
  </si>
  <si>
    <t>3</t>
  </si>
  <si>
    <t>Задача 3. Модернизация инженерной инфраструктуры исторической части города Енисейска</t>
  </si>
  <si>
    <t>3.1.</t>
  </si>
  <si>
    <t>министерство энергетики и жилищно-коммунального хозяйства Красноярского края</t>
  </si>
  <si>
    <t>Строительство ливневой канализации протяженностью 13,034 км в исторической части города. Строительство системы водоотведения протяженностью 4,3 км в исторической части города</t>
  </si>
  <si>
    <t>Итого  по задаче 3</t>
  </si>
  <si>
    <t>4</t>
  </si>
  <si>
    <t>Задача 4. Содействие развитию туризма в городе Енисейске</t>
  </si>
  <si>
    <t>4.1</t>
  </si>
  <si>
    <t>министерство спорта, туризма и молодежной политики Красноярского края</t>
  </si>
  <si>
    <t>Итого  по задаче 4</t>
  </si>
  <si>
    <t>Итого по программе</t>
  </si>
  <si>
    <t>в том числе:</t>
  </si>
  <si>
    <t>0804</t>
  </si>
  <si>
    <t>Обеспечение деятельности подведомственных учреждений</t>
  </si>
  <si>
    <t>0801</t>
  </si>
  <si>
    <t>244</t>
  </si>
  <si>
    <t>Итого на 2014 -2016 годы</t>
  </si>
  <si>
    <t>130</t>
  </si>
  <si>
    <t>08</t>
  </si>
  <si>
    <t>1.1.</t>
  </si>
  <si>
    <t>01</t>
  </si>
  <si>
    <t>Задача 2. Развитие музейного дела.</t>
  </si>
  <si>
    <t>Предоставление услуг (выполнение работ) бюджетным учреждением</t>
  </si>
  <si>
    <t>Комплектование книжных фондов муниципальных библиотек</t>
  </si>
  <si>
    <t>приобретено 1900 экз. книг</t>
  </si>
  <si>
    <t xml:space="preserve">количество посетителей составит 6750 </t>
  </si>
  <si>
    <t>Сохранение материального и нематериального культурного  наследия библиотек района</t>
  </si>
  <si>
    <t>4.1.</t>
  </si>
  <si>
    <t>Цель. Создание условий для устойчивого развития отрасли «культура»</t>
  </si>
  <si>
    <t>1.3.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</si>
  <si>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посредством информационного тура не менее 20 представителей средств  массовой информации и туристской индустрии ежегодно
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</si>
  <si>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не менее 450 тыс. человек ежегодно           
</t>
  </si>
  <si>
    <t>Задача 2. Поддержка  творческих работников</t>
  </si>
  <si>
    <t>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</t>
  </si>
  <si>
    <t>Задача 3. Внедрение информационно-коммуникационных технологий в отрасли «культура», развитие информационных ресурсов</t>
  </si>
  <si>
    <t>Задача 4. Развитие инфраструктуры отрасли «культура»</t>
  </si>
  <si>
    <t>Задача 1. Развитие библиотечного дела</t>
  </si>
  <si>
    <t>Предоставление услуг (выполнение работ) муниципальными библиотеками</t>
  </si>
  <si>
    <t>управление культуры Богучанского района</t>
  </si>
  <si>
    <t>4.2.</t>
  </si>
  <si>
    <t>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 и террористической безопасности учреждений, осуществляемых в процессе капитального ремонта и реконструкции зданий и помещений</t>
  </si>
  <si>
    <t>522</t>
  </si>
  <si>
    <t xml:space="preserve">Т.В. Веселина </t>
  </si>
  <si>
    <t>4.4.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</si>
  <si>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</si>
  <si>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Приобретение не менее 
74,0 тыс. ед. изданий на различных носителях информации</t>
  </si>
  <si>
    <t>Итого  по задаче 5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</si>
  <si>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</si>
  <si>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</si>
  <si>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</si>
  <si>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Развитие культуры</t>
  </si>
  <si>
    <t>всего расходные обязательства по программе</t>
  </si>
  <si>
    <t>Х</t>
  </si>
  <si>
    <t>в том числе по ГРБС:</t>
  </si>
  <si>
    <t>164</t>
  </si>
  <si>
    <t>архивное агентство Красноярского края</t>
  </si>
  <si>
    <t>170</t>
  </si>
  <si>
    <t>510</t>
  </si>
  <si>
    <t>711</t>
  </si>
  <si>
    <t>Подпрограмма 1</t>
  </si>
  <si>
    <t>всего расходные обязательства по подпрограмме</t>
  </si>
  <si>
    <t>Подпрограмма 2</t>
  </si>
  <si>
    <t>Подпрограмма 3</t>
  </si>
  <si>
    <t>1.2.</t>
  </si>
  <si>
    <t xml:space="preserve">Устройство ливневой  канализации и системы водоотведения в городе Енисейске
</t>
  </si>
  <si>
    <t>0502</t>
  </si>
  <si>
    <t>Создание условий для развития туризма в  городе  Енисейске</t>
  </si>
  <si>
    <t>0412</t>
  </si>
  <si>
    <t>Перечень мероприятий подпрограммы «Искусство  и народное творчество»
с указанием объема средств на их реализацию и ожидаемых результатов</t>
  </si>
  <si>
    <t>Приложение № 2 
к подпрограмме «Искусство и народное творчество», реализуемой в рамках муниципальной  программы Богучанского района «Развитие культуры» на 2014 - 2016 годы</t>
  </si>
  <si>
    <t>Цель. Обеспечение доступа населения района к культурным благам и участию в культурной жизни</t>
  </si>
  <si>
    <t>Задача 1. Сохранение и развитие традиционной  народной культуры</t>
  </si>
  <si>
    <t>856</t>
  </si>
  <si>
    <t>Управление культуры Богучанского района</t>
  </si>
  <si>
    <t>Проведение районных мероприятий, фестивалей, выставок, конкурсов</t>
  </si>
  <si>
    <t>Проведено 25 мероприятий, фестивалей, выставок, конкурсов</t>
  </si>
  <si>
    <t xml:space="preserve">Приложение № 2 
к подпрограмме «Культурное наследие» на 2014 - 2016 годы , реализуемой в рамках муниципальной программы Богучанского района «Развитие культуры» на 2014 - 2016 годы
</t>
  </si>
  <si>
    <t xml:space="preserve">Наименование услуги и ее содержание: Осуществление библиотечного, библиографического и информационного обслуживания  пользователей библиотеки        </t>
  </si>
  <si>
    <t>Подпрограмма 1. Культурное наследие</t>
  </si>
  <si>
    <t>Показатель объема услуги: число зарегистрированных пользователей</t>
  </si>
  <si>
    <t>число пользователей составит 19350чел</t>
  </si>
  <si>
    <t>Наименование услуги и ее содержание: Публичный показ музейных предметов и музейных коллекций</t>
  </si>
  <si>
    <t>Показатель объема услуги: число посещений</t>
  </si>
  <si>
    <t>Наименование услуги и ее содержание: Организация досуга в учреждениях клубного типа</t>
  </si>
  <si>
    <t>Подпрограмма 2. Искусство  и народное творчество</t>
  </si>
  <si>
    <t>Показатель объема услуги:число  культурно-досуговых мероприятий</t>
  </si>
  <si>
    <t>Наименование услуги и ее содержание: Предоставление дополнительного образования в сфере культуры и искусства</t>
  </si>
  <si>
    <t>Показатель объема услуги: число обучающихся в рамках предельного контингента, определенного лицензией</t>
  </si>
  <si>
    <t>т</t>
  </si>
  <si>
    <t>м</t>
  </si>
  <si>
    <t>н</t>
  </si>
  <si>
    <t>б</t>
  </si>
  <si>
    <t>п</t>
  </si>
  <si>
    <t>а</t>
  </si>
  <si>
    <t>Культурное наследия</t>
  </si>
  <si>
    <t>Информация о распределении планируемых расходов  
по отдельным мероприятиям программы, подпрограммам муниципальной программы Богучанского района «Развитие культуры»</t>
  </si>
  <si>
    <t>Муниципальная программа</t>
  </si>
  <si>
    <t>Искусство и народное творчество</t>
  </si>
  <si>
    <t>Обеспечение условий  реализации государственной программы и прочие мероприятия</t>
  </si>
  <si>
    <t>Информация о ресурсном обеспечении и прогнозной оценке расходов на реализацию целей 
муниципальной  программы Богучанского района «Развитие культуры» с учетом источников финансирования, 
в том числе по уровням бюджетной системы</t>
  </si>
  <si>
    <t>Культурное наследие</t>
  </si>
  <si>
    <t>управление  культуры Богучанского района</t>
  </si>
  <si>
    <t xml:space="preserve">Исскуство и народное творчество
</t>
  </si>
  <si>
    <t>Упрвление культуры Богучанского района</t>
  </si>
  <si>
    <t>проведено 5 мероприятий</t>
  </si>
  <si>
    <t>05</t>
  </si>
  <si>
    <t>Б000</t>
  </si>
  <si>
    <t>Б100</t>
  </si>
  <si>
    <t>Ф000</t>
  </si>
  <si>
    <t>612</t>
  </si>
  <si>
    <t>Ц000</t>
  </si>
  <si>
    <t>3Б</t>
  </si>
  <si>
    <t>000</t>
  </si>
  <si>
    <t>111</t>
  </si>
  <si>
    <t>112</t>
  </si>
  <si>
    <t>100</t>
  </si>
  <si>
    <t>Приложение № 2
к муниципальной  программе Богучанского района
«Развитие культуры» на 2014-2016 годы</t>
  </si>
  <si>
    <t>Приложение № 3
к муниципальной программе Богучанского района
«Развитие культуры» на 2014-2016 годы</t>
  </si>
  <si>
    <t>Оценка расходов ( руб.), годы</t>
  </si>
  <si>
    <t>Расходы ( руб.), годы</t>
  </si>
  <si>
    <t>Расходы местного бюджета на оказание (выполнеение) государственной услуги (работы),  руб.</t>
  </si>
  <si>
    <t>05 1 Б0 00</t>
  </si>
  <si>
    <t>05 1 Б1 00</t>
  </si>
  <si>
    <t>05 1 00 52</t>
  </si>
  <si>
    <t>районный бюджет</t>
  </si>
  <si>
    <t>Подпрограмма 3. Создание  условий  для устойчивого развития отрасли "культура" в Богучанском районе</t>
  </si>
  <si>
    <t>5</t>
  </si>
  <si>
    <t>5.1.</t>
  </si>
  <si>
    <t>Количество посетителей культурно-досуговых мероприятий составит 136000</t>
  </si>
  <si>
    <t>бюджет поселений</t>
  </si>
  <si>
    <t>Предоставление услуг (выполнение работ ) муниципальными библиотеками</t>
  </si>
  <si>
    <t>Прогноз сводных показателей муниципальных  заданий на оказание (выполние) муниципальных услуг (работ) муниципальными учреждениями по муниципальной программе Богучанского района.</t>
  </si>
  <si>
    <t>Приложение № 4
к  муниципальной программе Богучанского района
«Развитие культуры» на 2014-2016 годы</t>
  </si>
  <si>
    <t>Перечень мероприятий подпрограммы "Культурное наследие" на 2014 - 2016 годы 
с указанием объема средств на их реализацию и ожидаемых результатов</t>
  </si>
  <si>
    <t>05 1 Б5 00</t>
  </si>
  <si>
    <t>05 1 00 53</t>
  </si>
  <si>
    <t>Б500</t>
  </si>
  <si>
    <t>Ч003</t>
  </si>
  <si>
    <t>Ч103</t>
  </si>
  <si>
    <t>Ч503</t>
  </si>
  <si>
    <t>Я001</t>
  </si>
  <si>
    <t>Обустройство прилегающей территории МБУК "Богучанский межпоселенческий районный Дом культуры "Янтарь"</t>
  </si>
  <si>
    <t>обустройство прилегающей территории, строительство сценической площадки, фонтана, газонов.</t>
  </si>
  <si>
    <t xml:space="preserve">Количество посетителей событийных мероприятий в городе Енисейске и Енисейском районе составит не менее 45 тыс. человек 
</t>
  </si>
  <si>
    <t xml:space="preserve">Количество  проинформированных лиц о туристско-рекреационных возможностях и услугах на территории города Енисейск и Енисейского района  не менее 290 тыс. человек 
</t>
  </si>
  <si>
    <t>Проведение капитального ремонта в 2-х учреждениях библиотечного типа</t>
  </si>
  <si>
    <t>05 1 Ф0 00</t>
  </si>
  <si>
    <t>4.3</t>
  </si>
  <si>
    <t>Капитальный ремонт и реконструкция зданий и помещений  образовательных учреждений в области культуры, выполнение мероприятий по повышению пожарной  и террористической безопасности учреждений, осуществляемых в процессе капитального ремонта и реконструкции зданий и помещений</t>
  </si>
  <si>
    <t>830</t>
  </si>
  <si>
    <t>05 1 Я0 52</t>
  </si>
  <si>
    <t>Я052</t>
  </si>
  <si>
    <t>05 1 Ч0 04</t>
  </si>
  <si>
    <t>05 1 Ч1 04</t>
  </si>
  <si>
    <t>Перечень мероприятий подпрограммы «Обеспечение условий реализации муниципальной программы программы и прочие мероприятия»
с указанием объема средств на их реализацию и ожидаемых результатов</t>
  </si>
  <si>
    <t>Приложение № 2 
к подпрограмме «Обеспечение условий реализации муниципальной  программы и прочие мероприятия», реализуемой в рамках муниципальной программы  Богучанского района  «Развитие культуры» 
на 2014 - 2016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</si>
</sst>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_-* #,##0.00_р_._-;\-* #,##0.00_р_._-;_-* &quot;-&quot;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9" fillId="0" borderId="0" xfId="53" applyFont="1" applyAlignment="1">
      <alignment wrapText="1"/>
      <protection/>
    </xf>
    <xf numFmtId="0" fontId="9" fillId="0" borderId="0" xfId="53" applyFont="1" applyAlignment="1">
      <alignment horizontal="center" vertical="top" wrapText="1"/>
      <protection/>
    </xf>
    <xf numFmtId="0" fontId="9" fillId="0" borderId="0" xfId="53" applyFont="1" applyAlignment="1">
      <alignment vertical="top" wrapText="1"/>
      <protection/>
    </xf>
    <xf numFmtId="166" fontId="9" fillId="0" borderId="0" xfId="53" applyNumberFormat="1" applyFont="1" applyAlignment="1">
      <alignment vertical="top" wrapText="1"/>
      <protection/>
    </xf>
    <xf numFmtId="0" fontId="9" fillId="0" borderId="0" xfId="53" applyFont="1" applyFill="1" applyBorder="1" applyAlignment="1">
      <alignment vertical="top" wrapText="1"/>
      <protection/>
    </xf>
    <xf numFmtId="0" fontId="9" fillId="0" borderId="0" xfId="53" applyFont="1" applyFill="1" applyBorder="1" applyAlignment="1">
      <alignment horizontal="right" vertical="top" wrapText="1"/>
      <protection/>
    </xf>
    <xf numFmtId="164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 vertical="top" wrapText="1"/>
    </xf>
    <xf numFmtId="165" fontId="14" fillId="0" borderId="10" xfId="0" applyNumberFormat="1" applyFont="1" applyFill="1" applyBorder="1" applyAlignment="1">
      <alignment horizontal="right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0" xfId="53" applyFont="1" applyFill="1" applyBorder="1" applyAlignment="1">
      <alignment vertical="top" wrapText="1"/>
      <protection/>
    </xf>
    <xf numFmtId="0" fontId="4" fillId="0" borderId="0" xfId="53" applyFont="1" applyFill="1" applyAlignment="1">
      <alignment vertical="top" wrapText="1"/>
      <protection/>
    </xf>
    <xf numFmtId="49" fontId="15" fillId="0" borderId="0" xfId="0" applyNumberFormat="1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/>
    </xf>
    <xf numFmtId="0" fontId="2" fillId="33" borderId="0" xfId="0" applyFont="1" applyFill="1" applyAlignment="1">
      <alignment vertical="top" wrapText="1"/>
    </xf>
    <xf numFmtId="164" fontId="2" fillId="33" borderId="0" xfId="0" applyNumberFormat="1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9" fillId="33" borderId="0" xfId="53" applyFont="1" applyFill="1" applyAlignment="1">
      <alignment vertical="top" wrapText="1"/>
      <protection/>
    </xf>
    <xf numFmtId="0" fontId="9" fillId="0" borderId="0" xfId="53" applyFont="1" applyFill="1" applyAlignment="1">
      <alignment wrapText="1"/>
      <protection/>
    </xf>
    <xf numFmtId="0" fontId="9" fillId="0" borderId="0" xfId="53" applyFont="1" applyFill="1" applyAlignment="1">
      <alignment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vertical="top" wrapText="1"/>
      <protection/>
    </xf>
    <xf numFmtId="3" fontId="9" fillId="0" borderId="10" xfId="53" applyNumberFormat="1" applyFont="1" applyFill="1" applyBorder="1" applyAlignment="1">
      <alignment vertical="top" wrapText="1"/>
      <protection/>
    </xf>
    <xf numFmtId="164" fontId="9" fillId="0" borderId="10" xfId="53" applyNumberFormat="1" applyFont="1" applyFill="1" applyBorder="1" applyAlignment="1">
      <alignment vertical="top" wrapText="1"/>
      <protection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3"/>
    </xf>
    <xf numFmtId="165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2" fontId="9" fillId="0" borderId="10" xfId="53" applyNumberFormat="1" applyFont="1" applyFill="1" applyBorder="1" applyAlignment="1">
      <alignment vertical="top" wrapText="1"/>
      <protection/>
    </xf>
    <xf numFmtId="2" fontId="9" fillId="0" borderId="10" xfId="53" applyNumberFormat="1" applyFont="1" applyFill="1" applyBorder="1" applyAlignment="1">
      <alignment horizontal="right" vertical="top" wrapText="1"/>
      <protection/>
    </xf>
    <xf numFmtId="4" fontId="9" fillId="0" borderId="10" xfId="53" applyNumberFormat="1" applyFont="1" applyFill="1" applyBorder="1" applyAlignment="1">
      <alignment vertical="top" wrapText="1"/>
      <protection/>
    </xf>
    <xf numFmtId="0" fontId="14" fillId="34" borderId="0" xfId="0" applyFont="1" applyFill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65" fontId="15" fillId="0" borderId="10" xfId="0" applyNumberFormat="1" applyFont="1" applyFill="1" applyBorder="1" applyAlignment="1">
      <alignment horizontal="right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9" fillId="0" borderId="0" xfId="53" applyFont="1" applyFill="1" applyAlignment="1">
      <alignment horizontal="left" vertical="top"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1" fillId="0" borderId="10" xfId="53" applyFont="1" applyFill="1" applyBorder="1" applyAlignment="1">
      <alignment horizontal="left"/>
      <protection/>
    </xf>
    <xf numFmtId="0" fontId="9" fillId="0" borderId="0" xfId="53" applyFont="1" applyFill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left" vertical="top" wrapText="1"/>
    </xf>
    <xf numFmtId="165" fontId="2" fillId="0" borderId="16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&#1073;&#1102;&#1076;&#1078;&#1077;&#1090;%202008%20&#1085;&#1072;%20entirenetwork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&#1073;&#1102;&#1076;&#1078;&#1077;&#1090;%202008%20&#1085;&#1072;%20entirenetwork\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2">
        <row r="29">
          <cell r="E29">
            <v>9967.1</v>
          </cell>
          <cell r="F29">
            <v>12276.5</v>
          </cell>
          <cell r="G29">
            <v>12276.5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0"/>
  <sheetViews>
    <sheetView view="pageBreakPreview" zoomScale="70" zoomScaleNormal="85" zoomScaleSheetLayoutView="70" zoomScalePageLayoutView="0" workbookViewId="0" topLeftCell="A1">
      <selection activeCell="J25" sqref="J25"/>
    </sheetView>
  </sheetViews>
  <sheetFormatPr defaultColWidth="9.00390625" defaultRowHeight="12.75" outlineLevelCol="1"/>
  <cols>
    <col min="1" max="1" width="18.375" style="16" customWidth="1"/>
    <col min="2" max="2" width="23.125" style="16" customWidth="1"/>
    <col min="3" max="3" width="24.75390625" style="16" customWidth="1"/>
    <col min="4" max="4" width="8.00390625" style="16" customWidth="1"/>
    <col min="5" max="5" width="7.125" style="16" customWidth="1"/>
    <col min="6" max="6" width="3.25390625" style="16" customWidth="1"/>
    <col min="7" max="7" width="3.00390625" style="16" customWidth="1"/>
    <col min="8" max="8" width="5.875" style="16" customWidth="1"/>
    <col min="9" max="9" width="7.625" style="16" customWidth="1"/>
    <col min="10" max="10" width="19.00390625" style="16" customWidth="1"/>
    <col min="11" max="11" width="19.125" style="16" customWidth="1"/>
    <col min="12" max="12" width="18.875" style="16" customWidth="1"/>
    <col min="13" max="13" width="20.125" style="16" customWidth="1"/>
    <col min="14" max="14" width="8.875" style="16" customWidth="1"/>
    <col min="15" max="15" width="16.25390625" style="16" hidden="1" customWidth="1" outlineLevel="1"/>
    <col min="16" max="17" width="16.125" style="16" hidden="1" customWidth="1" outlineLevel="1"/>
    <col min="18" max="18" width="0" style="16" hidden="1" customWidth="1" outlineLevel="1"/>
    <col min="19" max="19" width="9.125" style="16" customWidth="1" collapsed="1"/>
    <col min="20" max="20" width="13.875" style="16" bestFit="1" customWidth="1"/>
    <col min="21" max="16384" width="9.125" style="16" customWidth="1"/>
  </cols>
  <sheetData>
    <row r="1" spans="1:13" ht="57" customHeight="1">
      <c r="A1" s="38"/>
      <c r="B1" s="38"/>
      <c r="C1" s="38"/>
      <c r="D1" s="38"/>
      <c r="E1" s="38"/>
      <c r="F1" s="38"/>
      <c r="G1" s="38"/>
      <c r="H1" s="38"/>
      <c r="I1" s="97" t="s">
        <v>189</v>
      </c>
      <c r="J1" s="97"/>
      <c r="K1" s="97"/>
      <c r="L1" s="97"/>
      <c r="M1" s="97"/>
    </row>
    <row r="2" spans="1:13" ht="36" customHeight="1">
      <c r="A2" s="98" t="s">
        <v>168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7" ht="15.75">
      <c r="A3" s="38"/>
      <c r="B3" s="38"/>
      <c r="C3" s="38"/>
      <c r="D3" s="38"/>
      <c r="E3" s="38"/>
      <c r="F3" s="65">
        <v>8</v>
      </c>
      <c r="G3" s="38"/>
      <c r="H3" s="38"/>
      <c r="I3" s="38"/>
      <c r="J3" s="38"/>
      <c r="K3" s="38"/>
      <c r="L3" s="38"/>
      <c r="M3" s="38"/>
      <c r="O3" s="16">
        <f>3273967.4+28000</f>
        <v>3301967.4</v>
      </c>
      <c r="P3" s="16">
        <v>3307058.1</v>
      </c>
      <c r="Q3" s="16">
        <v>2895283.8</v>
      </c>
    </row>
    <row r="4" spans="1:17" ht="34.5" customHeight="1">
      <c r="A4" s="99" t="s">
        <v>120</v>
      </c>
      <c r="B4" s="99" t="s">
        <v>52</v>
      </c>
      <c r="C4" s="99" t="s">
        <v>121</v>
      </c>
      <c r="D4" s="99" t="s">
        <v>122</v>
      </c>
      <c r="E4" s="99"/>
      <c r="F4" s="99"/>
      <c r="G4" s="99"/>
      <c r="H4" s="99"/>
      <c r="I4" s="99"/>
      <c r="J4" s="99" t="s">
        <v>192</v>
      </c>
      <c r="K4" s="99"/>
      <c r="L4" s="99"/>
      <c r="M4" s="99"/>
      <c r="O4" s="17">
        <f>J6</f>
        <v>153727700</v>
      </c>
      <c r="P4" s="17">
        <f>K6</f>
        <v>155448333</v>
      </c>
      <c r="Q4" s="17">
        <f>L6</f>
        <v>153177633</v>
      </c>
    </row>
    <row r="5" spans="1:17" ht="39" customHeight="1">
      <c r="A5" s="99"/>
      <c r="B5" s="99"/>
      <c r="C5" s="99"/>
      <c r="D5" s="18" t="s">
        <v>56</v>
      </c>
      <c r="E5" s="18" t="s">
        <v>57</v>
      </c>
      <c r="F5" s="92" t="s">
        <v>58</v>
      </c>
      <c r="G5" s="93"/>
      <c r="H5" s="94"/>
      <c r="I5" s="18" t="s">
        <v>59</v>
      </c>
      <c r="J5" s="18" t="s">
        <v>60</v>
      </c>
      <c r="K5" s="18" t="s">
        <v>61</v>
      </c>
      <c r="L5" s="18" t="s">
        <v>62</v>
      </c>
      <c r="M5" s="18" t="s">
        <v>17</v>
      </c>
      <c r="O5" s="17">
        <f>O3-O4</f>
        <v>-150425732.6</v>
      </c>
      <c r="P5" s="17">
        <f>P3-P4</f>
        <v>-152141274.9</v>
      </c>
      <c r="Q5" s="17">
        <f>Q3-Q4</f>
        <v>-150282349.2</v>
      </c>
    </row>
    <row r="6" spans="1:20" ht="47.25">
      <c r="A6" s="95" t="s">
        <v>169</v>
      </c>
      <c r="B6" s="95" t="s">
        <v>123</v>
      </c>
      <c r="C6" s="4" t="s">
        <v>124</v>
      </c>
      <c r="D6" s="18">
        <v>856</v>
      </c>
      <c r="E6" s="18" t="s">
        <v>125</v>
      </c>
      <c r="F6" s="92" t="s">
        <v>125</v>
      </c>
      <c r="G6" s="93"/>
      <c r="H6" s="94"/>
      <c r="I6" s="18" t="s">
        <v>125</v>
      </c>
      <c r="J6" s="13">
        <f>J14+J18+J25</f>
        <v>153727700</v>
      </c>
      <c r="K6" s="13">
        <f>K14+K18+K25</f>
        <v>155448333</v>
      </c>
      <c r="L6" s="13">
        <f>L14+L18+L25</f>
        <v>153177633</v>
      </c>
      <c r="M6" s="13">
        <f>M14+M18+M25</f>
        <v>462353666</v>
      </c>
      <c r="T6" s="17"/>
    </row>
    <row r="7" spans="1:17" ht="15.75">
      <c r="A7" s="95"/>
      <c r="B7" s="95"/>
      <c r="C7" s="4" t="s">
        <v>126</v>
      </c>
      <c r="D7" s="18"/>
      <c r="E7" s="18" t="s">
        <v>125</v>
      </c>
      <c r="F7" s="92" t="s">
        <v>125</v>
      </c>
      <c r="G7" s="93"/>
      <c r="H7" s="94"/>
      <c r="I7" s="18" t="s">
        <v>125</v>
      </c>
      <c r="J7" s="13"/>
      <c r="K7" s="13"/>
      <c r="L7" s="13"/>
      <c r="M7" s="13">
        <f aca="true" t="shared" si="0" ref="M7:M15">SUM(J7:L7)</f>
        <v>0</v>
      </c>
      <c r="O7" s="17">
        <v>2809386.2</v>
      </c>
      <c r="P7" s="17">
        <v>2813055.3</v>
      </c>
      <c r="Q7" s="17">
        <v>2810976</v>
      </c>
    </row>
    <row r="8" spans="1:17" ht="31.5">
      <c r="A8" s="95"/>
      <c r="B8" s="95"/>
      <c r="C8" s="4" t="s">
        <v>111</v>
      </c>
      <c r="D8" s="2" t="s">
        <v>145</v>
      </c>
      <c r="E8" s="18" t="s">
        <v>125</v>
      </c>
      <c r="F8" s="92" t="s">
        <v>125</v>
      </c>
      <c r="G8" s="93"/>
      <c r="H8" s="94"/>
      <c r="I8" s="18" t="s">
        <v>125</v>
      </c>
      <c r="J8" s="13">
        <f>J16+J20+J27</f>
        <v>153727700</v>
      </c>
      <c r="K8" s="13">
        <f>K16+K20+K27</f>
        <v>155448333</v>
      </c>
      <c r="L8" s="13">
        <f>L16+L20+L27</f>
        <v>153177633</v>
      </c>
      <c r="M8" s="13">
        <f t="shared" si="0"/>
        <v>462353666</v>
      </c>
      <c r="O8" s="17">
        <f>J8-'[13]ПП3'!J85-'[13]ПП3'!J98-'[13]ПП3'!J99</f>
        <v>153717676.1</v>
      </c>
      <c r="P8" s="17">
        <f>K8-'[13]ПП3'!K85-'[13]ПП3'!K98-'[13]ПП3'!K99</f>
        <v>155438267</v>
      </c>
      <c r="Q8" s="17">
        <f>L8-'[13]ПП3'!L85-'[13]ПП3'!L98-'[13]ПП3'!L99</f>
        <v>153167567</v>
      </c>
    </row>
    <row r="9" spans="1:18" ht="63" hidden="1">
      <c r="A9" s="95"/>
      <c r="B9" s="95"/>
      <c r="C9" s="4" t="s">
        <v>66</v>
      </c>
      <c r="D9" s="2" t="s">
        <v>90</v>
      </c>
      <c r="E9" s="18" t="s">
        <v>125</v>
      </c>
      <c r="F9" s="92" t="s">
        <v>125</v>
      </c>
      <c r="G9" s="93"/>
      <c r="H9" s="94"/>
      <c r="I9" s="18" t="s">
        <v>125</v>
      </c>
      <c r="J9" s="13"/>
      <c r="K9" s="13"/>
      <c r="L9" s="13"/>
      <c r="M9" s="13">
        <f t="shared" si="0"/>
        <v>0</v>
      </c>
      <c r="O9" s="17">
        <f>O8-O7</f>
        <v>150908289.9</v>
      </c>
      <c r="P9" s="17">
        <f>P8-P7</f>
        <v>152625211.7</v>
      </c>
      <c r="Q9" s="17">
        <f>Q8-Q7</f>
        <v>150356591</v>
      </c>
      <c r="R9" s="16" t="s">
        <v>42</v>
      </c>
    </row>
    <row r="10" spans="1:15" ht="63" hidden="1">
      <c r="A10" s="95"/>
      <c r="B10" s="95"/>
      <c r="C10" s="4" t="s">
        <v>81</v>
      </c>
      <c r="D10" s="2" t="s">
        <v>127</v>
      </c>
      <c r="E10" s="18" t="s">
        <v>125</v>
      </c>
      <c r="F10" s="92" t="s">
        <v>125</v>
      </c>
      <c r="G10" s="93"/>
      <c r="H10" s="94"/>
      <c r="I10" s="18" t="s">
        <v>125</v>
      </c>
      <c r="J10" s="13">
        <f>J22</f>
        <v>0</v>
      </c>
      <c r="K10" s="13">
        <f>K22</f>
        <v>0</v>
      </c>
      <c r="L10" s="13">
        <f>L22</f>
        <v>0</v>
      </c>
      <c r="M10" s="13">
        <f t="shared" si="0"/>
        <v>0</v>
      </c>
      <c r="O10" s="17"/>
    </row>
    <row r="11" spans="1:13" ht="31.5" hidden="1">
      <c r="A11" s="95"/>
      <c r="B11" s="95"/>
      <c r="C11" s="4" t="s">
        <v>128</v>
      </c>
      <c r="D11" s="2" t="s">
        <v>129</v>
      </c>
      <c r="E11" s="18" t="s">
        <v>125</v>
      </c>
      <c r="F11" s="92" t="s">
        <v>125</v>
      </c>
      <c r="G11" s="93"/>
      <c r="H11" s="94"/>
      <c r="I11" s="18" t="s">
        <v>125</v>
      </c>
      <c r="J11" s="13"/>
      <c r="K11" s="13"/>
      <c r="L11" s="13"/>
      <c r="M11" s="13">
        <f t="shared" si="0"/>
        <v>0</v>
      </c>
    </row>
    <row r="12" spans="1:13" ht="78.75" hidden="1">
      <c r="A12" s="95"/>
      <c r="B12" s="95"/>
      <c r="C12" s="4" t="s">
        <v>75</v>
      </c>
      <c r="D12" s="2" t="s">
        <v>130</v>
      </c>
      <c r="E12" s="18" t="s">
        <v>125</v>
      </c>
      <c r="F12" s="92" t="s">
        <v>125</v>
      </c>
      <c r="G12" s="93"/>
      <c r="H12" s="94"/>
      <c r="I12" s="18" t="s">
        <v>125</v>
      </c>
      <c r="J12" s="13">
        <f aca="true" t="shared" si="1" ref="J12:L13">J23</f>
        <v>0</v>
      </c>
      <c r="K12" s="13">
        <f t="shared" si="1"/>
        <v>0</v>
      </c>
      <c r="L12" s="13">
        <f t="shared" si="1"/>
        <v>0</v>
      </c>
      <c r="M12" s="13">
        <f t="shared" si="0"/>
        <v>0</v>
      </c>
    </row>
    <row r="13" spans="1:13" ht="47.25" hidden="1">
      <c r="A13" s="95"/>
      <c r="B13" s="95"/>
      <c r="C13" s="4" t="s">
        <v>70</v>
      </c>
      <c r="D13" s="2" t="s">
        <v>131</v>
      </c>
      <c r="E13" s="18" t="s">
        <v>125</v>
      </c>
      <c r="F13" s="92" t="s">
        <v>125</v>
      </c>
      <c r="G13" s="93"/>
      <c r="H13" s="94"/>
      <c r="I13" s="18" t="s">
        <v>125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0"/>
        <v>0</v>
      </c>
    </row>
    <row r="14" spans="1:13" ht="47.25">
      <c r="A14" s="95" t="s">
        <v>132</v>
      </c>
      <c r="B14" s="96" t="s">
        <v>167</v>
      </c>
      <c r="C14" s="4" t="s">
        <v>133</v>
      </c>
      <c r="D14" s="18"/>
      <c r="E14" s="18" t="s">
        <v>125</v>
      </c>
      <c r="F14" s="92" t="s">
        <v>125</v>
      </c>
      <c r="G14" s="93"/>
      <c r="H14" s="94"/>
      <c r="I14" s="18" t="s">
        <v>125</v>
      </c>
      <c r="J14" s="13">
        <f>ПП2!J33</f>
        <v>33759000</v>
      </c>
      <c r="K14" s="13">
        <f>ПП2!K33</f>
        <v>35209482</v>
      </c>
      <c r="L14" s="13">
        <f>ПП2!L33</f>
        <v>35209482</v>
      </c>
      <c r="M14" s="13">
        <f>ПП2!M33</f>
        <v>104177964</v>
      </c>
    </row>
    <row r="15" spans="1:13" ht="15.75">
      <c r="A15" s="95"/>
      <c r="B15" s="96"/>
      <c r="C15" s="4" t="s">
        <v>126</v>
      </c>
      <c r="D15" s="18"/>
      <c r="E15" s="18" t="s">
        <v>125</v>
      </c>
      <c r="F15" s="92" t="s">
        <v>125</v>
      </c>
      <c r="G15" s="93"/>
      <c r="H15" s="94"/>
      <c r="I15" s="18" t="s">
        <v>125</v>
      </c>
      <c r="J15" s="13"/>
      <c r="K15" s="13"/>
      <c r="L15" s="13"/>
      <c r="M15" s="13">
        <f t="shared" si="0"/>
        <v>0</v>
      </c>
    </row>
    <row r="16" spans="1:13" ht="31.5">
      <c r="A16" s="95"/>
      <c r="B16" s="96"/>
      <c r="C16" s="4" t="s">
        <v>111</v>
      </c>
      <c r="D16" s="2" t="s">
        <v>145</v>
      </c>
      <c r="E16" s="18" t="s">
        <v>125</v>
      </c>
      <c r="F16" s="92" t="s">
        <v>125</v>
      </c>
      <c r="G16" s="93"/>
      <c r="H16" s="94"/>
      <c r="I16" s="18" t="s">
        <v>125</v>
      </c>
      <c r="J16" s="13">
        <f>J14</f>
        <v>33759000</v>
      </c>
      <c r="K16" s="13">
        <f>K14</f>
        <v>35209482</v>
      </c>
      <c r="L16" s="13">
        <f>L14</f>
        <v>35209482</v>
      </c>
      <c r="M16" s="13">
        <f>M14</f>
        <v>104177964</v>
      </c>
    </row>
    <row r="17" spans="1:13" ht="63" hidden="1">
      <c r="A17" s="95"/>
      <c r="B17" s="96"/>
      <c r="C17" s="4" t="s">
        <v>66</v>
      </c>
      <c r="D17" s="2" t="s">
        <v>90</v>
      </c>
      <c r="E17" s="18" t="s">
        <v>125</v>
      </c>
      <c r="F17" s="92" t="s">
        <v>125</v>
      </c>
      <c r="G17" s="93"/>
      <c r="H17" s="94"/>
      <c r="I17" s="18" t="s">
        <v>125</v>
      </c>
      <c r="J17" s="13"/>
      <c r="K17" s="13"/>
      <c r="L17" s="13"/>
      <c r="M17" s="13"/>
    </row>
    <row r="18" spans="1:13" ht="47.25">
      <c r="A18" s="95" t="s">
        <v>134</v>
      </c>
      <c r="B18" s="95" t="s">
        <v>170</v>
      </c>
      <c r="C18" s="4" t="s">
        <v>133</v>
      </c>
      <c r="D18" s="2"/>
      <c r="E18" s="18" t="s">
        <v>125</v>
      </c>
      <c r="F18" s="92" t="s">
        <v>125</v>
      </c>
      <c r="G18" s="93"/>
      <c r="H18" s="94"/>
      <c r="I18" s="18" t="s">
        <v>125</v>
      </c>
      <c r="J18" s="13">
        <f>ПП3!J16</f>
        <v>61910800</v>
      </c>
      <c r="K18" s="13">
        <f>ПП3!K16</f>
        <v>64581800</v>
      </c>
      <c r="L18" s="13">
        <f>ПП3!L16</f>
        <v>64581800</v>
      </c>
      <c r="M18" s="13">
        <f>ПП3!M16</f>
        <v>191074400</v>
      </c>
    </row>
    <row r="19" spans="1:13" ht="15.75">
      <c r="A19" s="95"/>
      <c r="B19" s="95"/>
      <c r="C19" s="4" t="s">
        <v>126</v>
      </c>
      <c r="D19" s="2"/>
      <c r="E19" s="18" t="s">
        <v>125</v>
      </c>
      <c r="F19" s="92" t="s">
        <v>125</v>
      </c>
      <c r="G19" s="93"/>
      <c r="H19" s="94"/>
      <c r="I19" s="18" t="s">
        <v>125</v>
      </c>
      <c r="J19" s="13"/>
      <c r="K19" s="13"/>
      <c r="L19" s="13"/>
      <c r="M19" s="13">
        <f aca="true" t="shared" si="2" ref="M19:M24">SUM(J19:L19)</f>
        <v>0</v>
      </c>
    </row>
    <row r="20" spans="1:13" ht="31.5">
      <c r="A20" s="95"/>
      <c r="B20" s="95"/>
      <c r="C20" s="4" t="s">
        <v>111</v>
      </c>
      <c r="D20" s="2" t="s">
        <v>145</v>
      </c>
      <c r="E20" s="18" t="s">
        <v>125</v>
      </c>
      <c r="F20" s="92" t="s">
        <v>125</v>
      </c>
      <c r="G20" s="93"/>
      <c r="H20" s="94"/>
      <c r="I20" s="18" t="s">
        <v>125</v>
      </c>
      <c r="J20" s="13">
        <f>J18</f>
        <v>61910800</v>
      </c>
      <c r="K20" s="13">
        <f>K18</f>
        <v>64581800</v>
      </c>
      <c r="L20" s="13">
        <f>L18</f>
        <v>64581800</v>
      </c>
      <c r="M20" s="13">
        <f t="shared" si="2"/>
        <v>191074400</v>
      </c>
    </row>
    <row r="21" spans="1:13" ht="63" hidden="1">
      <c r="A21" s="95"/>
      <c r="B21" s="95"/>
      <c r="C21" s="4" t="s">
        <v>66</v>
      </c>
      <c r="D21" s="2" t="s">
        <v>90</v>
      </c>
      <c r="E21" s="18" t="s">
        <v>125</v>
      </c>
      <c r="F21" s="92" t="s">
        <v>125</v>
      </c>
      <c r="G21" s="93"/>
      <c r="H21" s="94"/>
      <c r="I21" s="18" t="s">
        <v>125</v>
      </c>
      <c r="J21" s="13"/>
      <c r="K21" s="13"/>
      <c r="L21" s="13"/>
      <c r="M21" s="13">
        <f t="shared" si="2"/>
        <v>0</v>
      </c>
    </row>
    <row r="22" spans="1:13" ht="63" hidden="1">
      <c r="A22" s="95"/>
      <c r="B22" s="95"/>
      <c r="C22" s="4" t="s">
        <v>81</v>
      </c>
      <c r="D22" s="2" t="s">
        <v>127</v>
      </c>
      <c r="E22" s="18" t="s">
        <v>125</v>
      </c>
      <c r="F22" s="92" t="s">
        <v>125</v>
      </c>
      <c r="G22" s="93"/>
      <c r="H22" s="94"/>
      <c r="I22" s="18" t="s">
        <v>125</v>
      </c>
      <c r="J22" s="13">
        <f>ПП2!J38</f>
        <v>0</v>
      </c>
      <c r="K22" s="13">
        <f>ПП2!K38</f>
        <v>0</v>
      </c>
      <c r="L22" s="13">
        <f>ПП2!L38</f>
        <v>0</v>
      </c>
      <c r="M22" s="13">
        <f t="shared" si="2"/>
        <v>0</v>
      </c>
    </row>
    <row r="23" spans="1:13" ht="78.75" hidden="1">
      <c r="A23" s="95"/>
      <c r="B23" s="95"/>
      <c r="C23" s="4" t="s">
        <v>75</v>
      </c>
      <c r="D23" s="2" t="s">
        <v>130</v>
      </c>
      <c r="E23" s="18" t="s">
        <v>125</v>
      </c>
      <c r="F23" s="92" t="s">
        <v>125</v>
      </c>
      <c r="G23" s="93"/>
      <c r="H23" s="94"/>
      <c r="I23" s="18" t="s">
        <v>125</v>
      </c>
      <c r="J23" s="13">
        <f>ПП2!J37</f>
        <v>0</v>
      </c>
      <c r="K23" s="13">
        <f>ПП2!K37</f>
        <v>0</v>
      </c>
      <c r="L23" s="13">
        <f>ПП2!L37</f>
        <v>0</v>
      </c>
      <c r="M23" s="13">
        <f t="shared" si="2"/>
        <v>0</v>
      </c>
    </row>
    <row r="24" spans="1:13" ht="47.25" hidden="1">
      <c r="A24" s="95"/>
      <c r="B24" s="95"/>
      <c r="C24" s="4" t="s">
        <v>70</v>
      </c>
      <c r="D24" s="2" t="s">
        <v>131</v>
      </c>
      <c r="E24" s="18" t="s">
        <v>125</v>
      </c>
      <c r="F24" s="92" t="s">
        <v>125</v>
      </c>
      <c r="G24" s="93"/>
      <c r="H24" s="94"/>
      <c r="I24" s="18" t="s">
        <v>125</v>
      </c>
      <c r="J24" s="13"/>
      <c r="K24" s="13"/>
      <c r="L24" s="13"/>
      <c r="M24" s="13">
        <f t="shared" si="2"/>
        <v>0</v>
      </c>
    </row>
    <row r="25" spans="1:13" ht="47.25">
      <c r="A25" s="95" t="s">
        <v>135</v>
      </c>
      <c r="B25" s="95" t="s">
        <v>171</v>
      </c>
      <c r="C25" s="4" t="s">
        <v>133</v>
      </c>
      <c r="D25" s="2"/>
      <c r="E25" s="18" t="s">
        <v>125</v>
      </c>
      <c r="F25" s="92" t="s">
        <v>125</v>
      </c>
      <c r="G25" s="93"/>
      <c r="H25" s="94"/>
      <c r="I25" s="18" t="s">
        <v>125</v>
      </c>
      <c r="J25" s="13">
        <f>ПП4!J33</f>
        <v>58057900</v>
      </c>
      <c r="K25" s="13">
        <f>ПП4!K33</f>
        <v>55657051</v>
      </c>
      <c r="L25" s="13">
        <f>ПП4!L33</f>
        <v>53386351</v>
      </c>
      <c r="M25" s="13">
        <f>ПП4!M33</f>
        <v>167101302</v>
      </c>
    </row>
    <row r="26" spans="1:13" ht="15.75">
      <c r="A26" s="95"/>
      <c r="B26" s="95"/>
      <c r="C26" s="4" t="s">
        <v>126</v>
      </c>
      <c r="D26" s="2"/>
      <c r="E26" s="18" t="s">
        <v>125</v>
      </c>
      <c r="F26" s="92" t="s">
        <v>125</v>
      </c>
      <c r="G26" s="93"/>
      <c r="H26" s="94"/>
      <c r="I26" s="18" t="s">
        <v>125</v>
      </c>
      <c r="J26" s="13"/>
      <c r="K26" s="13"/>
      <c r="L26" s="13"/>
      <c r="M26" s="13">
        <f>SUM(J26:L26)</f>
        <v>0</v>
      </c>
    </row>
    <row r="27" spans="1:13" ht="31.5">
      <c r="A27" s="95"/>
      <c r="B27" s="95"/>
      <c r="C27" s="4" t="s">
        <v>111</v>
      </c>
      <c r="D27" s="2" t="s">
        <v>145</v>
      </c>
      <c r="E27" s="18" t="s">
        <v>125</v>
      </c>
      <c r="F27" s="92" t="s">
        <v>125</v>
      </c>
      <c r="G27" s="93"/>
      <c r="H27" s="94"/>
      <c r="I27" s="18" t="s">
        <v>125</v>
      </c>
      <c r="J27" s="13">
        <f>J25</f>
        <v>58057900</v>
      </c>
      <c r="K27" s="13">
        <f>K25</f>
        <v>55657051</v>
      </c>
      <c r="L27" s="13">
        <f>L25</f>
        <v>53386351</v>
      </c>
      <c r="M27" s="13">
        <f>M25</f>
        <v>167101302</v>
      </c>
    </row>
    <row r="28" spans="1:13" ht="55.5" customHeight="1">
      <c r="A28" s="100"/>
      <c r="B28" s="100"/>
      <c r="C28" s="100"/>
      <c r="D28" s="100"/>
      <c r="E28" s="31"/>
      <c r="F28" s="31"/>
      <c r="G28" s="31"/>
      <c r="H28" s="31"/>
      <c r="I28" s="31"/>
      <c r="J28" s="31"/>
      <c r="K28" s="31"/>
      <c r="L28" s="101"/>
      <c r="M28" s="101"/>
    </row>
    <row r="29" spans="1:13" s="19" customFormat="1" ht="51.75" customHeight="1">
      <c r="A29" s="104"/>
      <c r="B29" s="104"/>
      <c r="C29" s="104"/>
      <c r="D29" s="104"/>
      <c r="L29" s="105"/>
      <c r="M29" s="105"/>
    </row>
    <row r="30" spans="1:13" s="21" customFormat="1" ht="15.75" hidden="1">
      <c r="A30" s="102" t="s">
        <v>16</v>
      </c>
      <c r="B30" s="102"/>
      <c r="C30" s="102"/>
      <c r="D30" s="102"/>
      <c r="E30" s="103"/>
      <c r="F30" s="103"/>
      <c r="G30" s="103"/>
      <c r="H30" s="103"/>
      <c r="I30" s="103"/>
      <c r="J30" s="20"/>
      <c r="K30" s="20"/>
      <c r="M30" s="21" t="s">
        <v>15</v>
      </c>
    </row>
    <row r="31" ht="15.75" hidden="1"/>
    <row r="32" ht="15.75" hidden="1"/>
  </sheetData>
  <sheetProtection/>
  <mergeCells count="44">
    <mergeCell ref="A28:D28"/>
    <mergeCell ref="L28:M28"/>
    <mergeCell ref="A30:D30"/>
    <mergeCell ref="E30:I30"/>
    <mergeCell ref="A29:D29"/>
    <mergeCell ref="L29:M29"/>
    <mergeCell ref="I1:M1"/>
    <mergeCell ref="A2:M2"/>
    <mergeCell ref="A4:A5"/>
    <mergeCell ref="B4:B5"/>
    <mergeCell ref="C4:C5"/>
    <mergeCell ref="D4:I4"/>
    <mergeCell ref="J4:M4"/>
    <mergeCell ref="F5:H5"/>
    <mergeCell ref="A6:A13"/>
    <mergeCell ref="B6:B13"/>
    <mergeCell ref="F6:H6"/>
    <mergeCell ref="F7:H7"/>
    <mergeCell ref="F8:H8"/>
    <mergeCell ref="F9:H9"/>
    <mergeCell ref="F10:H10"/>
    <mergeCell ref="F11:H11"/>
    <mergeCell ref="F12:H12"/>
    <mergeCell ref="F13:H13"/>
    <mergeCell ref="F20:H20"/>
    <mergeCell ref="F21:H21"/>
    <mergeCell ref="A14:A17"/>
    <mergeCell ref="B14:B17"/>
    <mergeCell ref="F18:H18"/>
    <mergeCell ref="F19:H19"/>
    <mergeCell ref="F14:H14"/>
    <mergeCell ref="F15:H15"/>
    <mergeCell ref="F16:H16"/>
    <mergeCell ref="F17:H17"/>
    <mergeCell ref="F24:H24"/>
    <mergeCell ref="A25:A27"/>
    <mergeCell ref="B25:B27"/>
    <mergeCell ref="F25:H25"/>
    <mergeCell ref="F26:H26"/>
    <mergeCell ref="F27:H27"/>
    <mergeCell ref="A18:A24"/>
    <mergeCell ref="B18:B24"/>
    <mergeCell ref="F23:H23"/>
    <mergeCell ref="F22:H22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40"/>
  <sheetViews>
    <sheetView view="pageBreakPreview" zoomScale="60" zoomScaleNormal="75" zoomScalePageLayoutView="0" workbookViewId="0" topLeftCell="A1">
      <selection activeCell="D11" sqref="D11"/>
    </sheetView>
  </sheetViews>
  <sheetFormatPr defaultColWidth="9.00390625" defaultRowHeight="12.75" outlineLevelRow="1"/>
  <cols>
    <col min="1" max="1" width="18.125" style="22" customWidth="1"/>
    <col min="2" max="2" width="22.375" style="22" customWidth="1"/>
    <col min="3" max="3" width="49.375" style="22" customWidth="1"/>
    <col min="4" max="4" width="18.875" style="22" customWidth="1"/>
    <col min="5" max="5" width="19.25390625" style="22" customWidth="1"/>
    <col min="6" max="6" width="18.25390625" style="22" customWidth="1"/>
    <col min="7" max="7" width="25.125" style="22" customWidth="1"/>
    <col min="8" max="10" width="13.75390625" style="22" hidden="1" customWidth="1"/>
    <col min="11" max="11" width="0" style="22" hidden="1" customWidth="1"/>
    <col min="12" max="12" width="12.125" style="22" bestFit="1" customWidth="1"/>
    <col min="13" max="16384" width="9.125" style="22" customWidth="1"/>
  </cols>
  <sheetData>
    <row r="1" spans="1:7" ht="60" customHeight="1">
      <c r="A1" s="38"/>
      <c r="B1" s="38"/>
      <c r="C1" s="38"/>
      <c r="D1" s="97" t="s">
        <v>190</v>
      </c>
      <c r="E1" s="97"/>
      <c r="F1" s="97"/>
      <c r="G1" s="97"/>
    </row>
    <row r="2" spans="1:7" ht="60.75" customHeight="1">
      <c r="A2" s="98" t="s">
        <v>172</v>
      </c>
      <c r="B2" s="98"/>
      <c r="C2" s="98"/>
      <c r="D2" s="98"/>
      <c r="E2" s="98"/>
      <c r="F2" s="98"/>
      <c r="G2" s="98"/>
    </row>
    <row r="3" spans="1:7" ht="15.75">
      <c r="A3" s="38"/>
      <c r="B3" s="38"/>
      <c r="C3" s="38"/>
      <c r="D3" s="38"/>
      <c r="E3" s="38"/>
      <c r="F3" s="38"/>
      <c r="G3" s="38"/>
    </row>
    <row r="4" spans="1:7" ht="24.75" customHeight="1">
      <c r="A4" s="99" t="s">
        <v>19</v>
      </c>
      <c r="B4" s="99" t="s">
        <v>18</v>
      </c>
      <c r="C4" s="99" t="s">
        <v>45</v>
      </c>
      <c r="D4" s="99" t="s">
        <v>191</v>
      </c>
      <c r="E4" s="99"/>
      <c r="F4" s="99"/>
      <c r="G4" s="99"/>
    </row>
    <row r="5" spans="1:7" ht="57.75" customHeight="1">
      <c r="A5" s="99"/>
      <c r="B5" s="99"/>
      <c r="C5" s="99"/>
      <c r="D5" s="18" t="s">
        <v>60</v>
      </c>
      <c r="E5" s="18" t="s">
        <v>61</v>
      </c>
      <c r="F5" s="18" t="s">
        <v>62</v>
      </c>
      <c r="G5" s="18" t="s">
        <v>17</v>
      </c>
    </row>
    <row r="6" spans="1:12" ht="15.75" customHeight="1">
      <c r="A6" s="106" t="s">
        <v>169</v>
      </c>
      <c r="B6" s="106" t="s">
        <v>123</v>
      </c>
      <c r="C6" s="4" t="s">
        <v>1</v>
      </c>
      <c r="D6" s="13">
        <f>D13+D22+D30</f>
        <v>153727700</v>
      </c>
      <c r="E6" s="13">
        <f>E13+E22+E30</f>
        <v>155448333</v>
      </c>
      <c r="F6" s="13">
        <f>F13+F22+F30</f>
        <v>153177633</v>
      </c>
      <c r="G6" s="13">
        <f>G13+G22+G30</f>
        <v>462353666</v>
      </c>
      <c r="L6" s="23"/>
    </row>
    <row r="7" spans="1:7" ht="15.75">
      <c r="A7" s="107"/>
      <c r="B7" s="107"/>
      <c r="C7" s="4" t="s">
        <v>2</v>
      </c>
      <c r="D7" s="13"/>
      <c r="E7" s="13"/>
      <c r="F7" s="13"/>
      <c r="G7" s="13"/>
    </row>
    <row r="8" spans="1:7" ht="15.75" outlineLevel="1">
      <c r="A8" s="107"/>
      <c r="B8" s="107"/>
      <c r="C8" s="66" t="s">
        <v>3</v>
      </c>
      <c r="D8" s="13">
        <f aca="true" t="shared" si="0" ref="D8:G9">D16+D25+D33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10" ht="15.75" outlineLevel="1">
      <c r="A9" s="107"/>
      <c r="B9" s="107"/>
      <c r="C9" s="66" t="s">
        <v>4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3"/>
      <c r="I9" s="23"/>
      <c r="J9" s="23"/>
    </row>
    <row r="10" spans="1:7" ht="15.75" outlineLevel="1">
      <c r="A10" s="107"/>
      <c r="B10" s="107"/>
      <c r="C10" s="66" t="s">
        <v>32</v>
      </c>
      <c r="D10" s="13"/>
      <c r="E10" s="13">
        <v>0</v>
      </c>
      <c r="F10" s="13">
        <v>0</v>
      </c>
      <c r="G10" s="13">
        <f>G18+G27+G35</f>
        <v>0</v>
      </c>
    </row>
    <row r="11" spans="1:7" ht="15.75" outlineLevel="1">
      <c r="A11" s="107"/>
      <c r="B11" s="107"/>
      <c r="C11" s="66" t="s">
        <v>202</v>
      </c>
      <c r="D11" s="13">
        <f>D19+D28</f>
        <v>15704600</v>
      </c>
      <c r="E11" s="13">
        <f>E19+E28</f>
        <v>16428800</v>
      </c>
      <c r="F11" s="13">
        <f>F19+F28</f>
        <v>16428800</v>
      </c>
      <c r="G11" s="13">
        <f>G19+G28</f>
        <v>48562200</v>
      </c>
    </row>
    <row r="12" spans="1:7" ht="15.75" outlineLevel="1">
      <c r="A12" s="107"/>
      <c r="B12" s="107"/>
      <c r="C12" s="66" t="s">
        <v>197</v>
      </c>
      <c r="D12" s="13">
        <f>D20+D29+D36</f>
        <v>138023100</v>
      </c>
      <c r="E12" s="13">
        <f>E20+E29+E36</f>
        <v>139019533</v>
      </c>
      <c r="F12" s="13">
        <f>F20+F29+F36</f>
        <v>136748833</v>
      </c>
      <c r="G12" s="13">
        <f>G20+G29+G36</f>
        <v>413791466</v>
      </c>
    </row>
    <row r="13" spans="1:7" ht="15.75">
      <c r="A13" s="106" t="s">
        <v>132</v>
      </c>
      <c r="B13" s="109" t="s">
        <v>173</v>
      </c>
      <c r="C13" s="4" t="s">
        <v>1</v>
      </c>
      <c r="D13" s="13">
        <f>ПП2!J33</f>
        <v>33759000</v>
      </c>
      <c r="E13" s="13">
        <f>ПП2!K33</f>
        <v>35209482</v>
      </c>
      <c r="F13" s="13">
        <f>ПП2!L33</f>
        <v>35209482</v>
      </c>
      <c r="G13" s="13">
        <f>SUM(D13:F13)</f>
        <v>104177964</v>
      </c>
    </row>
    <row r="14" spans="1:7" ht="15.75">
      <c r="A14" s="107"/>
      <c r="B14" s="110"/>
      <c r="C14" s="4" t="s">
        <v>2</v>
      </c>
      <c r="D14" s="13"/>
      <c r="E14" s="13"/>
      <c r="F14" s="13"/>
      <c r="G14" s="13"/>
    </row>
    <row r="15" spans="1:7" ht="15.75">
      <c r="A15" s="107"/>
      <c r="B15" s="110"/>
      <c r="C15" s="4" t="s">
        <v>174</v>
      </c>
      <c r="D15" s="13">
        <f>D13</f>
        <v>33759000</v>
      </c>
      <c r="E15" s="13">
        <f>E13</f>
        <v>35209482</v>
      </c>
      <c r="F15" s="13">
        <f>F13</f>
        <v>35209482</v>
      </c>
      <c r="G15" s="13">
        <f aca="true" t="shared" si="1" ref="G15:G21">SUM(D15:F15)</f>
        <v>104177964</v>
      </c>
    </row>
    <row r="16" spans="1:7" ht="15.75">
      <c r="A16" s="107"/>
      <c r="B16" s="110"/>
      <c r="C16" s="66" t="s">
        <v>3</v>
      </c>
      <c r="D16" s="13"/>
      <c r="E16" s="13"/>
      <c r="F16" s="13"/>
      <c r="G16" s="13">
        <f t="shared" si="1"/>
        <v>0</v>
      </c>
    </row>
    <row r="17" spans="1:7" ht="15.75">
      <c r="A17" s="107"/>
      <c r="B17" s="110"/>
      <c r="C17" s="66" t="s">
        <v>4</v>
      </c>
      <c r="D17" s="13">
        <f>ПП2!J35</f>
        <v>0</v>
      </c>
      <c r="E17" s="13">
        <f>ПП2!K35</f>
        <v>0</v>
      </c>
      <c r="F17" s="13">
        <f>ПП2!L35</f>
        <v>0</v>
      </c>
      <c r="G17" s="13">
        <f t="shared" si="1"/>
        <v>0</v>
      </c>
    </row>
    <row r="18" spans="1:7" ht="15.75">
      <c r="A18" s="107"/>
      <c r="B18" s="110"/>
      <c r="C18" s="66" t="s">
        <v>32</v>
      </c>
      <c r="D18" s="13">
        <v>0</v>
      </c>
      <c r="E18" s="13">
        <v>0</v>
      </c>
      <c r="F18" s="13">
        <v>0</v>
      </c>
      <c r="G18" s="13">
        <f t="shared" si="1"/>
        <v>0</v>
      </c>
    </row>
    <row r="19" spans="1:7" ht="15.75">
      <c r="A19" s="107"/>
      <c r="B19" s="110"/>
      <c r="C19" s="66" t="s">
        <v>202</v>
      </c>
      <c r="D19" s="13">
        <f>ПП2!J39</f>
        <v>1617800</v>
      </c>
      <c r="E19" s="13">
        <f>ПП2!K39</f>
        <v>1687200</v>
      </c>
      <c r="F19" s="13">
        <f>ПП2!L39</f>
        <v>1687200</v>
      </c>
      <c r="G19" s="13">
        <f t="shared" si="1"/>
        <v>4992200</v>
      </c>
    </row>
    <row r="20" spans="1:7" ht="15" customHeight="1">
      <c r="A20" s="107"/>
      <c r="B20" s="110"/>
      <c r="C20" s="66" t="s">
        <v>197</v>
      </c>
      <c r="D20" s="13">
        <f>ПП2!J36</f>
        <v>32141200</v>
      </c>
      <c r="E20" s="13">
        <f>ПП2!K36</f>
        <v>33522282</v>
      </c>
      <c r="F20" s="13">
        <f>ПП2!L36</f>
        <v>33522282</v>
      </c>
      <c r="G20" s="13">
        <f t="shared" si="1"/>
        <v>99185764</v>
      </c>
    </row>
    <row r="21" spans="1:7" ht="15.75" hidden="1">
      <c r="A21" s="107"/>
      <c r="B21" s="110"/>
      <c r="C21" s="66" t="s">
        <v>5</v>
      </c>
      <c r="D21" s="13">
        <v>0</v>
      </c>
      <c r="E21" s="13">
        <v>0</v>
      </c>
      <c r="F21" s="13">
        <v>0</v>
      </c>
      <c r="G21" s="13">
        <f t="shared" si="1"/>
        <v>0</v>
      </c>
    </row>
    <row r="22" spans="1:7" ht="15.75" customHeight="1">
      <c r="A22" s="106" t="s">
        <v>134</v>
      </c>
      <c r="B22" s="106" t="s">
        <v>175</v>
      </c>
      <c r="C22" s="4" t="s">
        <v>1</v>
      </c>
      <c r="D22" s="13">
        <f>ПП3!J17</f>
        <v>61910800</v>
      </c>
      <c r="E22" s="13">
        <f>ПП3!K17</f>
        <v>64581800</v>
      </c>
      <c r="F22" s="13">
        <f>ПП3!L17</f>
        <v>64581800</v>
      </c>
      <c r="G22" s="13">
        <f>ПП3!M17</f>
        <v>191074400</v>
      </c>
    </row>
    <row r="23" spans="1:7" ht="15.75">
      <c r="A23" s="107"/>
      <c r="B23" s="107"/>
      <c r="C23" s="4" t="s">
        <v>2</v>
      </c>
      <c r="D23" s="13"/>
      <c r="E23" s="13"/>
      <c r="F23" s="13"/>
      <c r="G23" s="13"/>
    </row>
    <row r="24" spans="1:7" ht="15.75">
      <c r="A24" s="107"/>
      <c r="B24" s="107"/>
      <c r="C24" s="4" t="s">
        <v>146</v>
      </c>
      <c r="D24" s="13">
        <f>D22</f>
        <v>61910800</v>
      </c>
      <c r="E24" s="13">
        <f>E22</f>
        <v>64581800</v>
      </c>
      <c r="F24" s="13">
        <f>F22</f>
        <v>64581800</v>
      </c>
      <c r="G24" s="13">
        <f>G22</f>
        <v>191074400</v>
      </c>
    </row>
    <row r="25" spans="1:7" ht="15.75">
      <c r="A25" s="107"/>
      <c r="B25" s="107"/>
      <c r="C25" s="66" t="s">
        <v>3</v>
      </c>
      <c r="D25" s="13">
        <v>0</v>
      </c>
      <c r="E25" s="13">
        <v>0</v>
      </c>
      <c r="F25" s="13">
        <v>0</v>
      </c>
      <c r="G25" s="13">
        <f>SUM(D25:F25)</f>
        <v>0</v>
      </c>
    </row>
    <row r="26" spans="1:7" ht="15.75">
      <c r="A26" s="107"/>
      <c r="B26" s="107"/>
      <c r="C26" s="66" t="s">
        <v>4</v>
      </c>
      <c r="D26" s="13">
        <f>ПП3!J19</f>
        <v>0</v>
      </c>
      <c r="E26" s="13">
        <f>ПП3!K19</f>
        <v>0</v>
      </c>
      <c r="F26" s="13">
        <f>ПП3!L19</f>
        <v>0</v>
      </c>
      <c r="G26" s="13">
        <f>ПП3!M19</f>
        <v>0</v>
      </c>
    </row>
    <row r="27" spans="1:7" ht="15.75">
      <c r="A27" s="107"/>
      <c r="B27" s="107"/>
      <c r="C27" s="66" t="s">
        <v>32</v>
      </c>
      <c r="D27" s="13">
        <v>0</v>
      </c>
      <c r="E27" s="13">
        <v>0</v>
      </c>
      <c r="F27" s="13">
        <v>0</v>
      </c>
      <c r="G27" s="13">
        <f>SUM(D27:F27)</f>
        <v>0</v>
      </c>
    </row>
    <row r="28" spans="1:7" ht="15.75">
      <c r="A28" s="107"/>
      <c r="B28" s="107"/>
      <c r="C28" s="66" t="s">
        <v>202</v>
      </c>
      <c r="D28" s="13">
        <f>ПП3!J21</f>
        <v>14086800</v>
      </c>
      <c r="E28" s="13">
        <f>ПП3!K21</f>
        <v>14741600</v>
      </c>
      <c r="F28" s="13">
        <f>ПП3!L21</f>
        <v>14741600</v>
      </c>
      <c r="G28" s="13">
        <f>ПП3!M21</f>
        <v>43570000</v>
      </c>
    </row>
    <row r="29" spans="1:7" ht="15.75">
      <c r="A29" s="107"/>
      <c r="B29" s="107"/>
      <c r="C29" s="66" t="s">
        <v>197</v>
      </c>
      <c r="D29" s="13">
        <f>ПП3!J20</f>
        <v>47824000</v>
      </c>
      <c r="E29" s="13">
        <f>ПП3!K20</f>
        <v>49840200</v>
      </c>
      <c r="F29" s="13">
        <f>ПП3!L20</f>
        <v>49840200</v>
      </c>
      <c r="G29" s="13">
        <f>ПП3!M20</f>
        <v>147504400</v>
      </c>
    </row>
    <row r="30" spans="1:7" ht="15.75" customHeight="1">
      <c r="A30" s="108" t="s">
        <v>135</v>
      </c>
      <c r="B30" s="108" t="s">
        <v>43</v>
      </c>
      <c r="C30" s="4" t="s">
        <v>1</v>
      </c>
      <c r="D30" s="13">
        <f>ПП4!J33</f>
        <v>58057900</v>
      </c>
      <c r="E30" s="13">
        <f>ПП4!K33</f>
        <v>55657051</v>
      </c>
      <c r="F30" s="13">
        <f>ПП4!L33</f>
        <v>53386351</v>
      </c>
      <c r="G30" s="13">
        <f>ПП4!M33</f>
        <v>167101302</v>
      </c>
    </row>
    <row r="31" spans="1:7" ht="15.75">
      <c r="A31" s="108"/>
      <c r="B31" s="108"/>
      <c r="C31" s="4" t="s">
        <v>2</v>
      </c>
      <c r="D31" s="13"/>
      <c r="E31" s="13"/>
      <c r="F31" s="13"/>
      <c r="G31" s="13"/>
    </row>
    <row r="32" spans="1:7" ht="15.75">
      <c r="A32" s="108"/>
      <c r="B32" s="108"/>
      <c r="C32" s="4" t="s">
        <v>176</v>
      </c>
      <c r="D32" s="13">
        <f>D30</f>
        <v>58057900</v>
      </c>
      <c r="E32" s="13">
        <f>E30</f>
        <v>55657051</v>
      </c>
      <c r="F32" s="13">
        <f>F30</f>
        <v>53386351</v>
      </c>
      <c r="G32" s="13">
        <f>G30</f>
        <v>167101302</v>
      </c>
    </row>
    <row r="33" spans="1:7" ht="15.75">
      <c r="A33" s="108"/>
      <c r="B33" s="108"/>
      <c r="C33" s="66" t="s">
        <v>3</v>
      </c>
      <c r="D33" s="13">
        <v>0</v>
      </c>
      <c r="E33" s="13">
        <v>0</v>
      </c>
      <c r="F33" s="13">
        <v>0</v>
      </c>
      <c r="G33" s="13">
        <f>SUM(D33:F33)</f>
        <v>0</v>
      </c>
    </row>
    <row r="34" spans="1:7" ht="15.75">
      <c r="A34" s="108"/>
      <c r="B34" s="108"/>
      <c r="C34" s="66" t="s">
        <v>4</v>
      </c>
      <c r="D34" s="13">
        <f>ПП4!J36</f>
        <v>0</v>
      </c>
      <c r="E34" s="13">
        <f>ПП4!K36</f>
        <v>0</v>
      </c>
      <c r="F34" s="13">
        <f>ПП4!L36</f>
        <v>0</v>
      </c>
      <c r="G34" s="13">
        <f>ПП4!M36</f>
        <v>0</v>
      </c>
    </row>
    <row r="35" spans="1:7" ht="15.75">
      <c r="A35" s="108"/>
      <c r="B35" s="108"/>
      <c r="C35" s="66" t="s">
        <v>32</v>
      </c>
      <c r="D35" s="13">
        <v>0</v>
      </c>
      <c r="E35" s="13">
        <v>0</v>
      </c>
      <c r="F35" s="13">
        <v>0</v>
      </c>
      <c r="G35" s="13">
        <f>SUM(D35:F35)</f>
        <v>0</v>
      </c>
    </row>
    <row r="36" spans="1:7" ht="15.75">
      <c r="A36" s="108"/>
      <c r="B36" s="108"/>
      <c r="C36" s="66" t="s">
        <v>197</v>
      </c>
      <c r="D36" s="13">
        <f>ПП4!J35</f>
        <v>58057900</v>
      </c>
      <c r="E36" s="13">
        <f>ПП4!K35</f>
        <v>55657051</v>
      </c>
      <c r="F36" s="13">
        <f>ПП4!L35</f>
        <v>53386351</v>
      </c>
      <c r="G36" s="13">
        <f>ПП4!M35</f>
        <v>167101302</v>
      </c>
    </row>
    <row r="37" spans="1:7" ht="0.75" customHeight="1">
      <c r="A37" s="108"/>
      <c r="B37" s="108"/>
      <c r="C37" s="66" t="s">
        <v>5</v>
      </c>
      <c r="D37" s="13">
        <v>0</v>
      </c>
      <c r="E37" s="13">
        <v>0</v>
      </c>
      <c r="F37" s="13">
        <v>0</v>
      </c>
      <c r="G37" s="13">
        <f>SUM(D37:F37)</f>
        <v>0</v>
      </c>
    </row>
    <row r="38" spans="1:7" ht="15.75">
      <c r="A38" s="1"/>
      <c r="B38" s="1"/>
      <c r="C38" s="67"/>
      <c r="D38" s="68"/>
      <c r="E38" s="68"/>
      <c r="F38" s="68"/>
      <c r="G38" s="68"/>
    </row>
    <row r="39" spans="1:7" ht="12.75">
      <c r="A39" s="69"/>
      <c r="B39" s="69"/>
      <c r="C39" s="69"/>
      <c r="D39" s="69"/>
      <c r="E39" s="69"/>
      <c r="F39" s="69"/>
      <c r="G39" s="69"/>
    </row>
    <row r="40" spans="1:9" ht="56.25" customHeight="1">
      <c r="A40" s="100"/>
      <c r="B40" s="100"/>
      <c r="C40" s="100"/>
      <c r="D40" s="100"/>
      <c r="E40" s="31"/>
      <c r="F40" s="101"/>
      <c r="G40" s="101"/>
      <c r="H40" s="105" t="s">
        <v>115</v>
      </c>
      <c r="I40" s="105"/>
    </row>
  </sheetData>
  <sheetProtection/>
  <autoFilter ref="A5:J37"/>
  <mergeCells count="17">
    <mergeCell ref="B6:B12"/>
    <mergeCell ref="A6:A12"/>
    <mergeCell ref="B13:B21"/>
    <mergeCell ref="A13:A21"/>
    <mergeCell ref="D1:G1"/>
    <mergeCell ref="A2:G2"/>
    <mergeCell ref="A4:A5"/>
    <mergeCell ref="B4:B5"/>
    <mergeCell ref="C4:C5"/>
    <mergeCell ref="D4:G4"/>
    <mergeCell ref="A40:D40"/>
    <mergeCell ref="H40:I40"/>
    <mergeCell ref="F40:G40"/>
    <mergeCell ref="A22:A29"/>
    <mergeCell ref="B30:B37"/>
    <mergeCell ref="A30:A37"/>
    <mergeCell ref="B22:B29"/>
  </mergeCells>
  <printOptions/>
  <pageMargins left="0.7086614173228347" right="0.7086614173228347" top="0.7480314960629921" bottom="0.7480314960629921" header="0.31496062992125984" footer="0.31496062992125984"/>
  <pageSetup fitToHeight="13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="70" zoomScaleNormal="85" zoomScaleSheetLayoutView="70" zoomScalePageLayoutView="0" workbookViewId="0" topLeftCell="A1">
      <selection activeCell="H23" sqref="H23"/>
    </sheetView>
  </sheetViews>
  <sheetFormatPr defaultColWidth="9.00390625" defaultRowHeight="12.75" outlineLevelRow="1"/>
  <cols>
    <col min="1" max="1" width="46.125" style="50" customWidth="1"/>
    <col min="2" max="6" width="11.125" style="26" customWidth="1"/>
    <col min="7" max="7" width="15.375" style="26" customWidth="1"/>
    <col min="8" max="9" width="16.25390625" style="26" customWidth="1"/>
    <col min="10" max="10" width="17.125" style="26" customWidth="1"/>
    <col min="11" max="11" width="16.875" style="26" customWidth="1"/>
    <col min="12" max="12" width="15.625" style="26" hidden="1" customWidth="1"/>
    <col min="13" max="13" width="17.625" style="26" hidden="1" customWidth="1"/>
    <col min="14" max="14" width="14.25390625" style="26" hidden="1" customWidth="1"/>
    <col min="15" max="15" width="13.125" style="26" hidden="1" customWidth="1"/>
    <col min="16" max="16" width="10.125" style="26" hidden="1" customWidth="1"/>
    <col min="17" max="17" width="11.25390625" style="26" hidden="1" customWidth="1"/>
    <col min="18" max="18" width="12.875" style="26" hidden="1" customWidth="1"/>
    <col min="19" max="19" width="10.125" style="26" hidden="1" customWidth="1"/>
    <col min="20" max="23" width="0" style="26" hidden="1" customWidth="1"/>
    <col min="24" max="16384" width="9.125" style="26" customWidth="1"/>
  </cols>
  <sheetData>
    <row r="1" spans="1:11" s="24" customFormat="1" ht="62.25" customHeight="1">
      <c r="A1" s="45"/>
      <c r="B1" s="59"/>
      <c r="C1" s="59"/>
      <c r="D1" s="59"/>
      <c r="E1" s="59"/>
      <c r="F1" s="111" t="s">
        <v>205</v>
      </c>
      <c r="G1" s="111"/>
      <c r="H1" s="111"/>
      <c r="I1" s="111"/>
      <c r="J1" s="111"/>
      <c r="K1" s="111"/>
    </row>
    <row r="2" spans="1:11" ht="39.75" customHeight="1">
      <c r="A2" s="114" t="s">
        <v>204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8.75"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25" customFormat="1" ht="57" customHeight="1">
      <c r="A4" s="115" t="s">
        <v>23</v>
      </c>
      <c r="B4" s="116" t="s">
        <v>22</v>
      </c>
      <c r="C4" s="116"/>
      <c r="D4" s="116"/>
      <c r="E4" s="116"/>
      <c r="F4" s="116"/>
      <c r="G4" s="116" t="s">
        <v>193</v>
      </c>
      <c r="H4" s="116"/>
      <c r="I4" s="116"/>
      <c r="J4" s="116"/>
      <c r="K4" s="116"/>
    </row>
    <row r="5" spans="1:11" ht="18.75">
      <c r="A5" s="115"/>
      <c r="B5" s="61" t="s">
        <v>6</v>
      </c>
      <c r="C5" s="61" t="s">
        <v>7</v>
      </c>
      <c r="D5" s="61" t="s">
        <v>60</v>
      </c>
      <c r="E5" s="61" t="s">
        <v>61</v>
      </c>
      <c r="F5" s="61" t="s">
        <v>62</v>
      </c>
      <c r="G5" s="61" t="s">
        <v>6</v>
      </c>
      <c r="H5" s="61" t="s">
        <v>7</v>
      </c>
      <c r="I5" s="61" t="s">
        <v>60</v>
      </c>
      <c r="J5" s="61" t="s">
        <v>61</v>
      </c>
      <c r="K5" s="61" t="s">
        <v>62</v>
      </c>
    </row>
    <row r="6" spans="1:11" ht="42.75" customHeight="1">
      <c r="A6" s="112" t="s">
        <v>150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8.75">
      <c r="A7" s="113" t="s">
        <v>152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37.5">
      <c r="A8" s="46" t="s">
        <v>151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2" ht="31.5">
      <c r="A9" s="47" t="s">
        <v>203</v>
      </c>
      <c r="B9" s="62">
        <v>19320</v>
      </c>
      <c r="C9" s="62">
        <v>19320</v>
      </c>
      <c r="D9" s="62">
        <v>19340</v>
      </c>
      <c r="E9" s="62">
        <v>19350</v>
      </c>
      <c r="F9" s="62">
        <v>19350</v>
      </c>
      <c r="G9" s="74">
        <v>18283000</v>
      </c>
      <c r="H9" s="74">
        <v>22909700</v>
      </c>
      <c r="I9" s="74">
        <f>ПП2!J8+ПП2!J9+ПП2!J10+ПП2!J11+ПП2!J12</f>
        <v>27966300</v>
      </c>
      <c r="J9" s="74">
        <f>ПП2!K8+ПП2!K9+ПП2!K10+ПП2!K11+ПП2!K12</f>
        <v>29177382</v>
      </c>
      <c r="K9" s="74">
        <f>ПП2!L8+ПП2!L9+ПП2!L10+ПП2!L11+ПП2!L12</f>
        <v>29177382</v>
      </c>
      <c r="L9" s="26" t="s">
        <v>8</v>
      </c>
    </row>
    <row r="10" spans="1:15" ht="18.75" outlineLevel="1">
      <c r="A10" s="46" t="s">
        <v>9</v>
      </c>
      <c r="B10" s="62">
        <f>B9</f>
        <v>19320</v>
      </c>
      <c r="C10" s="62">
        <f aca="true" t="shared" si="0" ref="C10:K10">C9</f>
        <v>19320</v>
      </c>
      <c r="D10" s="62">
        <f t="shared" si="0"/>
        <v>19340</v>
      </c>
      <c r="E10" s="62">
        <f t="shared" si="0"/>
        <v>19350</v>
      </c>
      <c r="F10" s="62">
        <f t="shared" si="0"/>
        <v>19350</v>
      </c>
      <c r="G10" s="74">
        <f t="shared" si="0"/>
        <v>18283000</v>
      </c>
      <c r="H10" s="74">
        <f t="shared" si="0"/>
        <v>22909700</v>
      </c>
      <c r="I10" s="74">
        <f t="shared" si="0"/>
        <v>27966300</v>
      </c>
      <c r="J10" s="74">
        <f t="shared" si="0"/>
        <v>29177382</v>
      </c>
      <c r="K10" s="74">
        <f t="shared" si="0"/>
        <v>29177382</v>
      </c>
      <c r="M10" s="26" t="e">
        <f>'[14]индексация'!E29+#REF!</f>
        <v>#REF!</v>
      </c>
      <c r="N10" s="26" t="e">
        <f>'[14]индексация'!F29+#REF!</f>
        <v>#REF!</v>
      </c>
      <c r="O10" s="26" t="e">
        <f>'[14]индексация'!G29+#REF!</f>
        <v>#REF!</v>
      </c>
    </row>
    <row r="11" spans="1:11" ht="53.25" customHeight="1">
      <c r="A11" s="112" t="s">
        <v>154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26.25" customHeight="1">
      <c r="A12" s="113" t="s">
        <v>155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37.5">
      <c r="A13" s="46" t="s">
        <v>151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5" ht="31.5">
      <c r="A14" s="47" t="s">
        <v>36</v>
      </c>
      <c r="B14" s="62">
        <v>6700</v>
      </c>
      <c r="C14" s="62">
        <v>6700</v>
      </c>
      <c r="D14" s="62">
        <v>6800</v>
      </c>
      <c r="E14" s="62">
        <v>7000</v>
      </c>
      <c r="F14" s="62">
        <v>7100</v>
      </c>
      <c r="G14" s="75">
        <v>2967200</v>
      </c>
      <c r="H14" s="75">
        <v>3420700</v>
      </c>
      <c r="I14" s="75">
        <f>ПП2!J18+ПП2!J19+ПП2!J20</f>
        <v>4687300</v>
      </c>
      <c r="J14" s="75">
        <f>ПП2!K18+ПП2!K19+ПП2!K20</f>
        <v>4882700</v>
      </c>
      <c r="K14" s="75">
        <f>ПП2!L18+ПП2!L19+ПП2!L20</f>
        <v>4882700</v>
      </c>
      <c r="L14" s="26" t="s">
        <v>10</v>
      </c>
      <c r="M14" s="26">
        <f>34743.3-115</f>
        <v>34628.3</v>
      </c>
      <c r="N14" s="26">
        <f>42166.6-115</f>
        <v>42051.6</v>
      </c>
      <c r="O14" s="26">
        <f>42166.6-115</f>
        <v>42051.6</v>
      </c>
    </row>
    <row r="15" spans="1:11" ht="18.75">
      <c r="A15" s="113" t="s">
        <v>156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25.5" customHeight="1">
      <c r="A16" s="113" t="s">
        <v>158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45" customHeight="1">
      <c r="A17" s="46" t="s">
        <v>157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39" customHeight="1">
      <c r="A18" s="47" t="s">
        <v>36</v>
      </c>
      <c r="B18" s="63">
        <f>B19</f>
        <v>1650</v>
      </c>
      <c r="C18" s="63">
        <f>C19</f>
        <v>1650</v>
      </c>
      <c r="D18" s="63">
        <f>D19</f>
        <v>1655</v>
      </c>
      <c r="E18" s="63">
        <f>E19</f>
        <v>1655</v>
      </c>
      <c r="F18" s="63">
        <f>F19</f>
        <v>1655</v>
      </c>
      <c r="G18" s="76">
        <v>35787900</v>
      </c>
      <c r="H18" s="76">
        <f>H19</f>
        <v>43555500</v>
      </c>
      <c r="I18" s="76">
        <f>I19</f>
        <v>60058600</v>
      </c>
      <c r="J18" s="76">
        <f>J19</f>
        <v>62888000</v>
      </c>
      <c r="K18" s="76">
        <f>K19</f>
        <v>62888000</v>
      </c>
    </row>
    <row r="19" spans="1:15" ht="18.75" outlineLevel="1">
      <c r="A19" s="46" t="s">
        <v>9</v>
      </c>
      <c r="B19" s="63">
        <v>1650</v>
      </c>
      <c r="C19" s="63">
        <v>1650</v>
      </c>
      <c r="D19" s="63">
        <v>1655</v>
      </c>
      <c r="E19" s="63">
        <v>1655</v>
      </c>
      <c r="F19" s="63">
        <v>1655</v>
      </c>
      <c r="G19" s="76">
        <f>G18</f>
        <v>35787900</v>
      </c>
      <c r="H19" s="76">
        <v>43555500</v>
      </c>
      <c r="I19" s="76">
        <f>ПП3!J8+ПП3!J9+ПП3!J10+ПП3!J11+ПП3!J12+ПП3!J13</f>
        <v>60058600</v>
      </c>
      <c r="J19" s="76">
        <f>ПП3!K8+ПП3!K9+ПП3!K10+ПП3!K11+ПП3!K12+ПП3!K13</f>
        <v>62888000</v>
      </c>
      <c r="K19" s="76">
        <f>ПП3!L8+ПП3!L9+ПП3!L10+ПП3!L11+ПП3!L12+ПП3!L13</f>
        <v>62888000</v>
      </c>
      <c r="L19" s="26" t="s">
        <v>13</v>
      </c>
      <c r="M19" s="26" t="e">
        <f>28882.8-1294.6-#REF!</f>
        <v>#REF!</v>
      </c>
      <c r="N19" s="26" t="e">
        <f>36249.7-1177.5-#REF!</f>
        <v>#REF!</v>
      </c>
      <c r="O19" s="26" t="e">
        <f>36249.7-1177.5-#REF!</f>
        <v>#REF!</v>
      </c>
    </row>
    <row r="20" spans="1:11" s="58" customFormat="1" ht="18.75">
      <c r="A20" s="113" t="s">
        <v>159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18.75">
      <c r="A21" s="113" t="s">
        <v>160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56.25">
      <c r="A22" s="46" t="s">
        <v>198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31.5">
      <c r="A23" s="47" t="s">
        <v>36</v>
      </c>
      <c r="B23" s="63">
        <f aca="true" t="shared" si="1" ref="B23:H23">B24+B25+B26+B27+B28+B29</f>
        <v>578</v>
      </c>
      <c r="C23" s="63">
        <f t="shared" si="1"/>
        <v>594</v>
      </c>
      <c r="D23" s="63">
        <f t="shared" si="1"/>
        <v>603</v>
      </c>
      <c r="E23" s="63">
        <f t="shared" si="1"/>
        <v>610</v>
      </c>
      <c r="F23" s="63">
        <f t="shared" si="1"/>
        <v>610</v>
      </c>
      <c r="G23" s="76">
        <f>G24+G25+G26+G27+G28+G29</f>
        <v>23849800</v>
      </c>
      <c r="H23" s="76">
        <f t="shared" si="1"/>
        <v>27596426.169999998</v>
      </c>
      <c r="I23" s="76">
        <f>ПП4!J11</f>
        <v>32942400</v>
      </c>
      <c r="J23" s="76">
        <f>ПП4!K11</f>
        <v>34285151</v>
      </c>
      <c r="K23" s="76">
        <f>ПП4!L11</f>
        <v>34285151</v>
      </c>
    </row>
    <row r="24" spans="1:24" ht="37.5" hidden="1" outlineLevel="1">
      <c r="A24" s="47" t="s">
        <v>86</v>
      </c>
      <c r="B24" s="63">
        <v>83</v>
      </c>
      <c r="C24" s="63">
        <v>96</v>
      </c>
      <c r="D24" s="63">
        <v>96</v>
      </c>
      <c r="E24" s="63">
        <v>98</v>
      </c>
      <c r="F24" s="63">
        <v>98</v>
      </c>
      <c r="G24" s="64">
        <v>3658300</v>
      </c>
      <c r="H24" s="64">
        <v>4718325.3</v>
      </c>
      <c r="I24" s="64">
        <v>4920930.39</v>
      </c>
      <c r="J24" s="64">
        <v>5132473.18</v>
      </c>
      <c r="K24" s="64">
        <v>5132473.18</v>
      </c>
      <c r="L24" s="26" t="s">
        <v>14</v>
      </c>
      <c r="M24" s="26">
        <v>36730.3</v>
      </c>
      <c r="N24" s="26">
        <v>45061.4</v>
      </c>
      <c r="O24" s="26">
        <v>45061.4</v>
      </c>
      <c r="P24" s="26">
        <v>952.1999999999999</v>
      </c>
      <c r="Q24" s="26">
        <v>952.1999999999999</v>
      </c>
      <c r="R24" s="26">
        <v>952.1999999999999</v>
      </c>
      <c r="X24" s="26" t="s">
        <v>161</v>
      </c>
    </row>
    <row r="25" spans="1:24" ht="31.5" hidden="1" outlineLevel="1">
      <c r="A25" s="47" t="s">
        <v>86</v>
      </c>
      <c r="B25" s="63">
        <v>70</v>
      </c>
      <c r="C25" s="63">
        <v>70</v>
      </c>
      <c r="D25" s="63">
        <v>70</v>
      </c>
      <c r="E25" s="63">
        <v>70</v>
      </c>
      <c r="F25" s="63">
        <v>70</v>
      </c>
      <c r="G25" s="64">
        <v>3230500</v>
      </c>
      <c r="H25" s="64">
        <v>3760467.15</v>
      </c>
      <c r="I25" s="64">
        <v>3920703.93</v>
      </c>
      <c r="J25" s="64">
        <v>4087936.94</v>
      </c>
      <c r="K25" s="64">
        <v>4087936.94</v>
      </c>
      <c r="X25" s="26" t="s">
        <v>162</v>
      </c>
    </row>
    <row r="26" spans="1:24" ht="31.5" hidden="1" outlineLevel="1">
      <c r="A26" s="47" t="s">
        <v>86</v>
      </c>
      <c r="B26" s="63">
        <v>69</v>
      </c>
      <c r="C26" s="63">
        <v>72</v>
      </c>
      <c r="D26" s="63">
        <v>72</v>
      </c>
      <c r="E26" s="63">
        <v>72</v>
      </c>
      <c r="F26" s="63">
        <v>72</v>
      </c>
      <c r="G26" s="64">
        <v>3159600</v>
      </c>
      <c r="H26" s="64">
        <v>3428586.25</v>
      </c>
      <c r="I26" s="64">
        <v>3584152.65</v>
      </c>
      <c r="J26" s="64">
        <v>3747151.32</v>
      </c>
      <c r="K26" s="64">
        <v>3747151.32</v>
      </c>
      <c r="X26" s="26" t="s">
        <v>163</v>
      </c>
    </row>
    <row r="27" spans="1:24" ht="31.5" hidden="1" outlineLevel="1">
      <c r="A27" s="47" t="s">
        <v>86</v>
      </c>
      <c r="B27" s="63">
        <v>225</v>
      </c>
      <c r="C27" s="63">
        <v>224</v>
      </c>
      <c r="D27" s="63">
        <v>230</v>
      </c>
      <c r="E27" s="63">
        <v>230</v>
      </c>
      <c r="F27" s="63">
        <v>230</v>
      </c>
      <c r="G27" s="64">
        <v>7953300</v>
      </c>
      <c r="H27" s="64">
        <v>9060355.3</v>
      </c>
      <c r="I27" s="64">
        <v>9460346.03</v>
      </c>
      <c r="J27" s="64">
        <v>9878696.08</v>
      </c>
      <c r="K27" s="64">
        <v>9878696.08</v>
      </c>
      <c r="X27" s="26" t="s">
        <v>164</v>
      </c>
    </row>
    <row r="28" spans="1:24" ht="31.5" hidden="1" outlineLevel="1">
      <c r="A28" s="47" t="s">
        <v>86</v>
      </c>
      <c r="B28" s="63">
        <v>65</v>
      </c>
      <c r="C28" s="63">
        <v>65</v>
      </c>
      <c r="D28" s="63">
        <v>65</v>
      </c>
      <c r="E28" s="63">
        <v>65</v>
      </c>
      <c r="F28" s="63">
        <v>65</v>
      </c>
      <c r="G28" s="64">
        <v>3218900</v>
      </c>
      <c r="H28" s="64">
        <v>3546324.22</v>
      </c>
      <c r="I28" s="64">
        <v>3719152.67</v>
      </c>
      <c r="J28" s="64">
        <v>3880934.49</v>
      </c>
      <c r="K28" s="64">
        <v>3880934.49</v>
      </c>
      <c r="X28" s="26" t="s">
        <v>165</v>
      </c>
    </row>
    <row r="29" spans="1:24" ht="31.5" hidden="1" outlineLevel="1">
      <c r="A29" s="47" t="s">
        <v>86</v>
      </c>
      <c r="B29" s="63">
        <v>66</v>
      </c>
      <c r="C29" s="63">
        <v>67</v>
      </c>
      <c r="D29" s="63">
        <v>70</v>
      </c>
      <c r="E29" s="63">
        <v>75</v>
      </c>
      <c r="F29" s="63">
        <v>75</v>
      </c>
      <c r="G29" s="64">
        <v>2629200</v>
      </c>
      <c r="H29" s="64">
        <v>3082367.95</v>
      </c>
      <c r="I29" s="64">
        <v>3213554</v>
      </c>
      <c r="J29" s="64">
        <v>3350431.8</v>
      </c>
      <c r="K29" s="64">
        <v>3350431.8</v>
      </c>
      <c r="X29" s="26" t="s">
        <v>166</v>
      </c>
    </row>
    <row r="30" spans="1:11" ht="18.75" collapsed="1">
      <c r="A30" s="4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37.5" customHeight="1">
      <c r="A31" s="49"/>
      <c r="B31" s="28"/>
      <c r="C31" s="28"/>
      <c r="D31" s="28"/>
      <c r="E31" s="28"/>
      <c r="F31" s="28"/>
      <c r="G31" s="28"/>
      <c r="H31" s="29"/>
      <c r="I31" s="29"/>
      <c r="J31" s="29"/>
      <c r="K31" s="29"/>
    </row>
    <row r="32" spans="1:11" s="31" customFormat="1" ht="37.5" customHeight="1">
      <c r="A32" s="117"/>
      <c r="B32" s="117"/>
      <c r="C32" s="117"/>
      <c r="D32" s="117"/>
      <c r="E32" s="30"/>
      <c r="J32" s="118"/>
      <c r="K32" s="118"/>
    </row>
    <row r="33" ht="37.5" customHeight="1"/>
    <row r="34" ht="37.5" customHeight="1">
      <c r="I34" s="27"/>
    </row>
    <row r="35" ht="37.5" customHeight="1"/>
    <row r="36" ht="37.5" customHeight="1"/>
    <row r="37" ht="37.5" customHeight="1"/>
    <row r="38" ht="37.5" customHeight="1"/>
    <row r="39" ht="37.5" customHeight="1"/>
    <row r="40" ht="37.5" customHeight="1"/>
  </sheetData>
  <sheetProtection/>
  <mergeCells count="15">
    <mergeCell ref="A12:K12"/>
    <mergeCell ref="A15:K15"/>
    <mergeCell ref="A16:K16"/>
    <mergeCell ref="A32:D32"/>
    <mergeCell ref="A20:K20"/>
    <mergeCell ref="A21:K21"/>
    <mergeCell ref="J32:K32"/>
    <mergeCell ref="F1:K1"/>
    <mergeCell ref="A6:K6"/>
    <mergeCell ref="A7:K7"/>
    <mergeCell ref="A11:K11"/>
    <mergeCell ref="A2:K2"/>
    <mergeCell ref="A4:A5"/>
    <mergeCell ref="B4:F4"/>
    <mergeCell ref="G4:K4"/>
  </mergeCells>
  <printOptions/>
  <pageMargins left="0.7086614173228347" right="0.7086614173228347" top="0.59" bottom="0.7480314960629921" header="0.3" footer="0.31496062992125984"/>
  <pageSetup fitToHeight="16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44"/>
  <sheetViews>
    <sheetView zoomScale="70" zoomScaleNormal="70" zoomScaleSheetLayoutView="70" zoomScalePageLayoutView="0" workbookViewId="0" topLeftCell="A1">
      <selection activeCell="J13" sqref="J13"/>
    </sheetView>
  </sheetViews>
  <sheetFormatPr defaultColWidth="9.00390625" defaultRowHeight="12.75"/>
  <cols>
    <col min="1" max="1" width="7.75390625" style="32" customWidth="1"/>
    <col min="2" max="2" width="30.875" style="21" customWidth="1"/>
    <col min="3" max="3" width="18.25390625" style="21" customWidth="1"/>
    <col min="4" max="5" width="9.125" style="21" customWidth="1"/>
    <col min="6" max="6" width="4.25390625" style="21" customWidth="1"/>
    <col min="7" max="7" width="5.625" style="21" customWidth="1"/>
    <col min="8" max="8" width="6.625" style="21" customWidth="1"/>
    <col min="9" max="9" width="9.125" style="21" customWidth="1"/>
    <col min="10" max="10" width="17.125" style="21" customWidth="1"/>
    <col min="11" max="11" width="18.00390625" style="21" customWidth="1"/>
    <col min="12" max="12" width="17.375" style="21" customWidth="1"/>
    <col min="13" max="13" width="18.375" style="21" customWidth="1"/>
    <col min="14" max="14" width="26.25390625" style="21" customWidth="1"/>
    <col min="15" max="15" width="10.375" style="21" bestFit="1" customWidth="1"/>
    <col min="16" max="16384" width="9.125" style="21" customWidth="1"/>
  </cols>
  <sheetData>
    <row r="1" spans="5:15" ht="96.75" customHeight="1">
      <c r="E1" s="10"/>
      <c r="F1" s="10"/>
      <c r="G1" s="10"/>
      <c r="H1" s="10"/>
      <c r="I1" s="10"/>
      <c r="K1" s="131" t="s">
        <v>149</v>
      </c>
      <c r="L1" s="131"/>
      <c r="M1" s="131"/>
      <c r="N1" s="131"/>
      <c r="O1" s="10"/>
    </row>
    <row r="2" spans="1:14" ht="39" customHeight="1">
      <c r="A2" s="138" t="s">
        <v>206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5:8" ht="15.75">
      <c r="E3" s="9"/>
      <c r="F3" s="8" t="s">
        <v>91</v>
      </c>
      <c r="G3" s="9">
        <v>2</v>
      </c>
      <c r="H3" s="9"/>
    </row>
    <row r="4" spans="1:14" ht="18" customHeight="1">
      <c r="A4" s="139" t="s">
        <v>51</v>
      </c>
      <c r="B4" s="119" t="s">
        <v>52</v>
      </c>
      <c r="C4" s="99" t="s">
        <v>53</v>
      </c>
      <c r="D4" s="92" t="s">
        <v>54</v>
      </c>
      <c r="E4" s="93"/>
      <c r="F4" s="93"/>
      <c r="G4" s="93"/>
      <c r="H4" s="93"/>
      <c r="I4" s="94"/>
      <c r="J4" s="92" t="s">
        <v>192</v>
      </c>
      <c r="K4" s="93"/>
      <c r="L4" s="93"/>
      <c r="M4" s="94"/>
      <c r="N4" s="99" t="s">
        <v>55</v>
      </c>
    </row>
    <row r="5" spans="1:14" ht="83.25" customHeight="1">
      <c r="A5" s="139"/>
      <c r="B5" s="121"/>
      <c r="C5" s="99"/>
      <c r="D5" s="18" t="s">
        <v>56</v>
      </c>
      <c r="E5" s="18" t="s">
        <v>57</v>
      </c>
      <c r="F5" s="92" t="s">
        <v>58</v>
      </c>
      <c r="G5" s="93"/>
      <c r="H5" s="94"/>
      <c r="I5" s="18" t="s">
        <v>59</v>
      </c>
      <c r="J5" s="18" t="s">
        <v>60</v>
      </c>
      <c r="K5" s="18" t="s">
        <v>61</v>
      </c>
      <c r="L5" s="18" t="s">
        <v>62</v>
      </c>
      <c r="M5" s="18" t="s">
        <v>89</v>
      </c>
      <c r="N5" s="99"/>
    </row>
    <row r="6" spans="1:14" ht="46.5" customHeight="1">
      <c r="A6" s="2"/>
      <c r="B6" s="132" t="s">
        <v>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18"/>
    </row>
    <row r="7" spans="1:14" ht="19.5" customHeight="1">
      <c r="A7" s="2" t="s">
        <v>63</v>
      </c>
      <c r="B7" s="132" t="s">
        <v>109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18"/>
    </row>
    <row r="8" spans="1:14" ht="63" customHeight="1">
      <c r="A8" s="122" t="s">
        <v>92</v>
      </c>
      <c r="B8" s="119" t="s">
        <v>110</v>
      </c>
      <c r="C8" s="119" t="s">
        <v>111</v>
      </c>
      <c r="D8" s="2" t="s">
        <v>145</v>
      </c>
      <c r="E8" s="2" t="s">
        <v>87</v>
      </c>
      <c r="F8" s="125" t="s">
        <v>194</v>
      </c>
      <c r="G8" s="126"/>
      <c r="H8" s="127"/>
      <c r="I8" s="18">
        <v>611</v>
      </c>
      <c r="J8" s="13">
        <f>24763200+563000</f>
        <v>25326200</v>
      </c>
      <c r="K8" s="13">
        <f>25823800+606182</f>
        <v>26429982</v>
      </c>
      <c r="L8" s="13">
        <f>25823800+606182</f>
        <v>26429982</v>
      </c>
      <c r="M8" s="13">
        <f aca="true" t="shared" si="0" ref="M8:M14">SUM(J8:L8)</f>
        <v>78186164</v>
      </c>
      <c r="N8" s="119" t="s">
        <v>153</v>
      </c>
    </row>
    <row r="9" spans="1:14" ht="36" customHeight="1">
      <c r="A9" s="123"/>
      <c r="B9" s="120"/>
      <c r="C9" s="120"/>
      <c r="D9" s="4">
        <v>856</v>
      </c>
      <c r="E9" s="2" t="s">
        <v>87</v>
      </c>
      <c r="F9" s="125" t="s">
        <v>195</v>
      </c>
      <c r="G9" s="126"/>
      <c r="H9" s="127"/>
      <c r="I9" s="4">
        <v>611</v>
      </c>
      <c r="J9" s="13">
        <v>949300</v>
      </c>
      <c r="K9" s="13">
        <v>984500</v>
      </c>
      <c r="L9" s="13">
        <v>984500</v>
      </c>
      <c r="M9" s="13">
        <f t="shared" si="0"/>
        <v>2918300</v>
      </c>
      <c r="N9" s="120"/>
    </row>
    <row r="10" spans="1:14" ht="36" customHeight="1">
      <c r="A10" s="123"/>
      <c r="B10" s="120"/>
      <c r="C10" s="120"/>
      <c r="D10" s="4">
        <v>856</v>
      </c>
      <c r="E10" s="2" t="s">
        <v>87</v>
      </c>
      <c r="F10" s="125" t="s">
        <v>207</v>
      </c>
      <c r="G10" s="126"/>
      <c r="H10" s="127"/>
      <c r="I10" s="4">
        <v>611</v>
      </c>
      <c r="J10" s="13">
        <v>73000</v>
      </c>
      <c r="K10" s="13">
        <v>75700</v>
      </c>
      <c r="L10" s="13">
        <v>75700</v>
      </c>
      <c r="M10" s="13">
        <f>J10+K10+L10</f>
        <v>224400</v>
      </c>
      <c r="N10" s="120"/>
    </row>
    <row r="11" spans="1:14" ht="36" customHeight="1">
      <c r="A11" s="123"/>
      <c r="B11" s="120"/>
      <c r="C11" s="120"/>
      <c r="D11" s="4">
        <v>856</v>
      </c>
      <c r="E11" s="2" t="s">
        <v>87</v>
      </c>
      <c r="F11" s="125" t="s">
        <v>225</v>
      </c>
      <c r="G11" s="126"/>
      <c r="H11" s="127"/>
      <c r="I11" s="4">
        <v>611</v>
      </c>
      <c r="J11" s="13">
        <v>1580400</v>
      </c>
      <c r="K11" s="13">
        <v>1648400</v>
      </c>
      <c r="L11" s="13">
        <v>1648400</v>
      </c>
      <c r="M11" s="13">
        <f t="shared" si="0"/>
        <v>4877200</v>
      </c>
      <c r="N11" s="120"/>
    </row>
    <row r="12" spans="1:14" ht="36" customHeight="1">
      <c r="A12" s="124"/>
      <c r="B12" s="121"/>
      <c r="C12" s="121"/>
      <c r="D12" s="4">
        <v>856</v>
      </c>
      <c r="E12" s="2" t="s">
        <v>87</v>
      </c>
      <c r="F12" s="125" t="s">
        <v>226</v>
      </c>
      <c r="G12" s="126"/>
      <c r="H12" s="127"/>
      <c r="I12" s="4">
        <v>611</v>
      </c>
      <c r="J12" s="13">
        <v>37400</v>
      </c>
      <c r="K12" s="13">
        <v>38800</v>
      </c>
      <c r="L12" s="13">
        <v>38800</v>
      </c>
      <c r="M12" s="13">
        <f t="shared" si="0"/>
        <v>115000</v>
      </c>
      <c r="N12" s="121"/>
    </row>
    <row r="13" spans="1:14" ht="67.5" customHeight="1">
      <c r="A13" s="2" t="s">
        <v>136</v>
      </c>
      <c r="B13" s="5" t="s">
        <v>96</v>
      </c>
      <c r="C13" s="3"/>
      <c r="D13" s="4">
        <v>856</v>
      </c>
      <c r="E13" s="2" t="s">
        <v>87</v>
      </c>
      <c r="F13" s="125" t="s">
        <v>219</v>
      </c>
      <c r="G13" s="126"/>
      <c r="H13" s="127"/>
      <c r="I13" s="4">
        <v>612</v>
      </c>
      <c r="J13" s="13">
        <v>246000</v>
      </c>
      <c r="K13" s="13">
        <v>246000</v>
      </c>
      <c r="L13" s="13">
        <v>246000</v>
      </c>
      <c r="M13" s="13">
        <f t="shared" si="0"/>
        <v>738000</v>
      </c>
      <c r="N13" s="4" t="s">
        <v>97</v>
      </c>
    </row>
    <row r="14" spans="1:14" ht="52.5" customHeight="1">
      <c r="A14" s="2"/>
      <c r="B14" s="5"/>
      <c r="C14" s="3"/>
      <c r="D14" s="4">
        <v>856</v>
      </c>
      <c r="E14" s="2" t="s">
        <v>87</v>
      </c>
      <c r="F14" s="125" t="s">
        <v>208</v>
      </c>
      <c r="G14" s="126"/>
      <c r="H14" s="127"/>
      <c r="I14" s="18">
        <v>612</v>
      </c>
      <c r="J14" s="13">
        <v>652420</v>
      </c>
      <c r="K14" s="13">
        <v>652420</v>
      </c>
      <c r="L14" s="13">
        <v>652420</v>
      </c>
      <c r="M14" s="13">
        <f t="shared" si="0"/>
        <v>1957260</v>
      </c>
      <c r="N14" s="4"/>
    </row>
    <row r="15" spans="1:14" ht="63">
      <c r="A15" s="2" t="s">
        <v>102</v>
      </c>
      <c r="B15" s="80" t="s">
        <v>99</v>
      </c>
      <c r="C15" s="81"/>
      <c r="D15" s="47">
        <v>856</v>
      </c>
      <c r="E15" s="82" t="s">
        <v>87</v>
      </c>
      <c r="F15" s="128" t="s">
        <v>196</v>
      </c>
      <c r="G15" s="129"/>
      <c r="H15" s="130"/>
      <c r="I15" s="83">
        <v>612</v>
      </c>
      <c r="J15" s="84">
        <v>206980</v>
      </c>
      <c r="K15" s="84">
        <v>250980</v>
      </c>
      <c r="L15" s="84">
        <v>250980</v>
      </c>
      <c r="M15" s="84">
        <f>SUM(J15:L15)</f>
        <v>708940</v>
      </c>
      <c r="N15" s="47" t="s">
        <v>46</v>
      </c>
    </row>
    <row r="16" spans="1:15" ht="15.75">
      <c r="A16" s="2"/>
      <c r="B16" s="47" t="s">
        <v>67</v>
      </c>
      <c r="C16" s="81"/>
      <c r="D16" s="47"/>
      <c r="E16" s="47"/>
      <c r="F16" s="85"/>
      <c r="G16" s="86"/>
      <c r="H16" s="87"/>
      <c r="I16" s="47"/>
      <c r="J16" s="84">
        <f>SUM(J8:J15)</f>
        <v>29071700</v>
      </c>
      <c r="K16" s="84">
        <f>SUM(K8:K15)</f>
        <v>30326782</v>
      </c>
      <c r="L16" s="84">
        <f>SUM(L8:L15)</f>
        <v>30326782</v>
      </c>
      <c r="M16" s="84">
        <f>SUM(M8:M15)</f>
        <v>89725264</v>
      </c>
      <c r="N16" s="81"/>
      <c r="O16" s="20"/>
    </row>
    <row r="17" spans="1:14" ht="15.75" customHeight="1">
      <c r="A17" s="2" t="s">
        <v>68</v>
      </c>
      <c r="B17" s="135" t="s">
        <v>94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47"/>
    </row>
    <row r="18" spans="1:14" ht="101.25" customHeight="1">
      <c r="A18" s="2" t="s">
        <v>69</v>
      </c>
      <c r="B18" s="47" t="s">
        <v>95</v>
      </c>
      <c r="C18" s="81" t="s">
        <v>111</v>
      </c>
      <c r="D18" s="83">
        <v>856</v>
      </c>
      <c r="E18" s="82" t="s">
        <v>87</v>
      </c>
      <c r="F18" s="128" t="s">
        <v>194</v>
      </c>
      <c r="G18" s="129"/>
      <c r="H18" s="130"/>
      <c r="I18" s="83">
        <v>611</v>
      </c>
      <c r="J18" s="84">
        <v>4230400</v>
      </c>
      <c r="K18" s="84">
        <v>4409700</v>
      </c>
      <c r="L18" s="84">
        <v>4409700</v>
      </c>
      <c r="M18" s="84">
        <f>SUM(J18:L18)</f>
        <v>13049800</v>
      </c>
      <c r="N18" s="81" t="s">
        <v>98</v>
      </c>
    </row>
    <row r="19" spans="1:14" ht="51.75" customHeight="1">
      <c r="A19" s="2"/>
      <c r="B19" s="47"/>
      <c r="C19" s="81"/>
      <c r="D19" s="83">
        <v>856</v>
      </c>
      <c r="E19" s="82" t="s">
        <v>87</v>
      </c>
      <c r="F19" s="128" t="s">
        <v>195</v>
      </c>
      <c r="G19" s="129"/>
      <c r="H19" s="130"/>
      <c r="I19" s="83">
        <v>611</v>
      </c>
      <c r="J19" s="84">
        <v>435900</v>
      </c>
      <c r="K19" s="84">
        <v>452000</v>
      </c>
      <c r="L19" s="84">
        <v>452000</v>
      </c>
      <c r="M19" s="84">
        <f>SUM(J19:L19)</f>
        <v>1339900</v>
      </c>
      <c r="N19" s="81"/>
    </row>
    <row r="20" spans="1:14" ht="51.75" customHeight="1">
      <c r="A20" s="2"/>
      <c r="B20" s="47"/>
      <c r="C20" s="81"/>
      <c r="D20" s="83">
        <v>856</v>
      </c>
      <c r="E20" s="82" t="s">
        <v>87</v>
      </c>
      <c r="F20" s="128" t="s">
        <v>223</v>
      </c>
      <c r="G20" s="129"/>
      <c r="H20" s="130"/>
      <c r="I20" s="83">
        <v>612</v>
      </c>
      <c r="J20" s="84">
        <v>21000</v>
      </c>
      <c r="K20" s="84">
        <v>21000</v>
      </c>
      <c r="L20" s="84">
        <v>21000</v>
      </c>
      <c r="M20" s="84">
        <f>SUM(J20:L20)</f>
        <v>63000</v>
      </c>
      <c r="N20" s="81" t="s">
        <v>177</v>
      </c>
    </row>
    <row r="21" spans="1:15" ht="15.75">
      <c r="A21" s="2"/>
      <c r="B21" s="47" t="s">
        <v>71</v>
      </c>
      <c r="C21" s="81"/>
      <c r="D21" s="47"/>
      <c r="E21" s="47"/>
      <c r="F21" s="85"/>
      <c r="G21" s="86"/>
      <c r="H21" s="87"/>
      <c r="I21" s="47"/>
      <c r="J21" s="84">
        <f>SUM(J18:J20)</f>
        <v>4687300</v>
      </c>
      <c r="K21" s="84">
        <f>SUM(K18:K20)</f>
        <v>4882700</v>
      </c>
      <c r="L21" s="84">
        <f>SUM(L18:L20)</f>
        <v>4882700</v>
      </c>
      <c r="M21" s="84">
        <f>SUM(M18:M19)</f>
        <v>14389700</v>
      </c>
      <c r="N21" s="81"/>
      <c r="O21" s="20"/>
    </row>
    <row r="22" spans="1:14" ht="15.75" customHeight="1" hidden="1">
      <c r="A22" s="2" t="s">
        <v>72</v>
      </c>
      <c r="B22" s="135" t="s">
        <v>73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81"/>
    </row>
    <row r="23" spans="1:14" ht="150.75" customHeight="1" hidden="1">
      <c r="A23" s="2" t="s">
        <v>74</v>
      </c>
      <c r="B23" s="47" t="s">
        <v>137</v>
      </c>
      <c r="C23" s="81" t="s">
        <v>75</v>
      </c>
      <c r="D23" s="82" t="s">
        <v>130</v>
      </c>
      <c r="E23" s="82" t="s">
        <v>138</v>
      </c>
      <c r="F23" s="85" t="str">
        <f>$F$3</f>
        <v>08</v>
      </c>
      <c r="G23" s="88" t="s">
        <v>93</v>
      </c>
      <c r="H23" s="89">
        <v>7472</v>
      </c>
      <c r="I23" s="82" t="s">
        <v>114</v>
      </c>
      <c r="J23" s="84"/>
      <c r="K23" s="84"/>
      <c r="L23" s="84"/>
      <c r="M23" s="84"/>
      <c r="N23" s="81" t="s">
        <v>76</v>
      </c>
    </row>
    <row r="24" spans="1:15" ht="15.75" hidden="1">
      <c r="A24" s="2"/>
      <c r="B24" s="47" t="s">
        <v>77</v>
      </c>
      <c r="C24" s="81"/>
      <c r="D24" s="47"/>
      <c r="E24" s="47"/>
      <c r="F24" s="85"/>
      <c r="G24" s="86"/>
      <c r="H24" s="87"/>
      <c r="I24" s="47"/>
      <c r="J24" s="84">
        <f>SUM(J23)</f>
        <v>0</v>
      </c>
      <c r="K24" s="84">
        <f>SUM(K23)</f>
        <v>0</v>
      </c>
      <c r="L24" s="84">
        <f>SUM(L23)</f>
        <v>0</v>
      </c>
      <c r="M24" s="84">
        <f>SUM(M23)</f>
        <v>0</v>
      </c>
      <c r="N24" s="81"/>
      <c r="O24" s="20"/>
    </row>
    <row r="25" spans="1:14" ht="15.75" customHeight="1" hidden="1">
      <c r="A25" s="2" t="s">
        <v>78</v>
      </c>
      <c r="B25" s="135" t="s">
        <v>79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47"/>
    </row>
    <row r="26" spans="1:14" ht="94.5" hidden="1">
      <c r="A26" s="2" t="s">
        <v>80</v>
      </c>
      <c r="B26" s="81" t="s">
        <v>139</v>
      </c>
      <c r="C26" s="81" t="s">
        <v>81</v>
      </c>
      <c r="D26" s="83" t="s">
        <v>127</v>
      </c>
      <c r="E26" s="83" t="s">
        <v>140</v>
      </c>
      <c r="F26" s="85" t="s">
        <v>91</v>
      </c>
      <c r="G26" s="86">
        <f>$G$3</f>
        <v>2</v>
      </c>
      <c r="H26" s="89">
        <v>2165</v>
      </c>
      <c r="I26" s="83" t="s">
        <v>88</v>
      </c>
      <c r="J26" s="84"/>
      <c r="K26" s="84"/>
      <c r="L26" s="84"/>
      <c r="M26" s="84"/>
      <c r="N26" s="90"/>
    </row>
    <row r="27" spans="1:14" ht="195" hidden="1">
      <c r="A27" s="2" t="s">
        <v>25</v>
      </c>
      <c r="B27" s="47" t="s">
        <v>24</v>
      </c>
      <c r="C27" s="81"/>
      <c r="D27" s="83"/>
      <c r="E27" s="83"/>
      <c r="F27" s="85"/>
      <c r="G27" s="86"/>
      <c r="H27" s="89"/>
      <c r="I27" s="83"/>
      <c r="J27" s="84"/>
      <c r="K27" s="84"/>
      <c r="L27" s="84"/>
      <c r="M27" s="84"/>
      <c r="N27" s="90" t="s">
        <v>103</v>
      </c>
    </row>
    <row r="28" spans="1:14" ht="131.25" customHeight="1" hidden="1">
      <c r="A28" s="12" t="s">
        <v>26</v>
      </c>
      <c r="B28" s="47" t="s">
        <v>39</v>
      </c>
      <c r="C28" s="81"/>
      <c r="D28" s="83"/>
      <c r="E28" s="83"/>
      <c r="F28" s="85"/>
      <c r="G28" s="86"/>
      <c r="H28" s="89"/>
      <c r="I28" s="83"/>
      <c r="J28" s="84"/>
      <c r="K28" s="84"/>
      <c r="L28" s="84"/>
      <c r="M28" s="84"/>
      <c r="N28" s="90" t="s">
        <v>104</v>
      </c>
    </row>
    <row r="29" spans="1:14" ht="182.25" customHeight="1" hidden="1">
      <c r="A29" s="12" t="s">
        <v>27</v>
      </c>
      <c r="B29" s="47" t="s">
        <v>29</v>
      </c>
      <c r="C29" s="81"/>
      <c r="D29" s="83"/>
      <c r="E29" s="83"/>
      <c r="F29" s="85"/>
      <c r="G29" s="86"/>
      <c r="H29" s="89"/>
      <c r="I29" s="83"/>
      <c r="J29" s="84"/>
      <c r="K29" s="84"/>
      <c r="L29" s="84"/>
      <c r="M29" s="84"/>
      <c r="N29" s="90" t="s">
        <v>216</v>
      </c>
    </row>
    <row r="30" spans="1:14" s="44" customFormat="1" ht="120.75" customHeight="1" hidden="1">
      <c r="A30" s="43" t="s">
        <v>28</v>
      </c>
      <c r="B30" s="47" t="s">
        <v>38</v>
      </c>
      <c r="C30" s="81"/>
      <c r="D30" s="83"/>
      <c r="E30" s="83"/>
      <c r="F30" s="85"/>
      <c r="G30" s="86"/>
      <c r="H30" s="89"/>
      <c r="I30" s="83"/>
      <c r="J30" s="84">
        <v>0</v>
      </c>
      <c r="K30" s="84"/>
      <c r="L30" s="84"/>
      <c r="M30" s="84"/>
      <c r="N30" s="90" t="s">
        <v>41</v>
      </c>
    </row>
    <row r="31" spans="1:14" ht="157.5" hidden="1">
      <c r="A31" s="12" t="s">
        <v>112</v>
      </c>
      <c r="B31" s="47" t="s">
        <v>30</v>
      </c>
      <c r="C31" s="81" t="s">
        <v>81</v>
      </c>
      <c r="D31" s="83" t="s">
        <v>127</v>
      </c>
      <c r="E31" s="83" t="s">
        <v>140</v>
      </c>
      <c r="F31" s="85" t="s">
        <v>91</v>
      </c>
      <c r="G31" s="86">
        <f>$G$3</f>
        <v>2</v>
      </c>
      <c r="H31" s="89">
        <v>7473</v>
      </c>
      <c r="I31" s="83" t="s">
        <v>114</v>
      </c>
      <c r="J31" s="84"/>
      <c r="K31" s="84"/>
      <c r="L31" s="84"/>
      <c r="M31" s="84"/>
      <c r="N31" s="90" t="s">
        <v>217</v>
      </c>
    </row>
    <row r="32" spans="1:14" ht="15.75" hidden="1">
      <c r="A32" s="12"/>
      <c r="B32" s="47" t="s">
        <v>31</v>
      </c>
      <c r="C32" s="81"/>
      <c r="D32" s="83"/>
      <c r="E32" s="83"/>
      <c r="F32" s="85"/>
      <c r="G32" s="86"/>
      <c r="H32" s="89"/>
      <c r="I32" s="83"/>
      <c r="J32" s="84">
        <f>J26+J31</f>
        <v>0</v>
      </c>
      <c r="K32" s="84">
        <f>K26+K31</f>
        <v>0</v>
      </c>
      <c r="L32" s="84">
        <f>L26+L31</f>
        <v>0</v>
      </c>
      <c r="M32" s="84">
        <f>SUM(J32:L32)</f>
        <v>0</v>
      </c>
      <c r="N32" s="90"/>
    </row>
    <row r="33" spans="1:15" ht="15.75">
      <c r="A33" s="2"/>
      <c r="B33" s="47" t="s">
        <v>83</v>
      </c>
      <c r="C33" s="47"/>
      <c r="D33" s="47"/>
      <c r="E33" s="47"/>
      <c r="F33" s="85"/>
      <c r="G33" s="86"/>
      <c r="H33" s="89"/>
      <c r="I33" s="47"/>
      <c r="J33" s="84">
        <f>J32+J24+J21+J16</f>
        <v>33759000</v>
      </c>
      <c r="K33" s="84">
        <f>K32+K24+K21+K16</f>
        <v>35209482</v>
      </c>
      <c r="L33" s="84">
        <f>L32+L24+L21+L16</f>
        <v>35209482</v>
      </c>
      <c r="M33" s="84">
        <f>SUM(J33:L33)</f>
        <v>104177964</v>
      </c>
      <c r="N33" s="47"/>
      <c r="O33" s="20"/>
    </row>
    <row r="34" spans="1:14" ht="15.75">
      <c r="A34" s="2"/>
      <c r="B34" s="4" t="s">
        <v>84</v>
      </c>
      <c r="C34" s="4"/>
      <c r="D34" s="4"/>
      <c r="E34" s="4"/>
      <c r="F34" s="35"/>
      <c r="G34" s="33"/>
      <c r="H34" s="34"/>
      <c r="I34" s="4"/>
      <c r="J34" s="13"/>
      <c r="K34" s="13"/>
      <c r="L34" s="42"/>
      <c r="M34" s="13"/>
      <c r="N34" s="4"/>
    </row>
    <row r="35" spans="1:15" ht="15.75">
      <c r="A35" s="2"/>
      <c r="B35" s="4" t="s">
        <v>4</v>
      </c>
      <c r="C35" s="4"/>
      <c r="D35" s="4"/>
      <c r="E35" s="4"/>
      <c r="F35" s="35"/>
      <c r="G35" s="33"/>
      <c r="H35" s="34"/>
      <c r="I35" s="4"/>
      <c r="J35" s="13"/>
      <c r="K35" s="13"/>
      <c r="L35" s="13"/>
      <c r="M35" s="13"/>
      <c r="N35" s="4"/>
      <c r="O35" s="20"/>
    </row>
    <row r="36" spans="1:15" ht="15" customHeight="1">
      <c r="A36" s="2"/>
      <c r="B36" s="4" t="s">
        <v>197</v>
      </c>
      <c r="C36" s="4"/>
      <c r="D36" s="4"/>
      <c r="E36" s="4"/>
      <c r="F36" s="2"/>
      <c r="G36" s="18"/>
      <c r="H36" s="18"/>
      <c r="I36" s="4"/>
      <c r="J36" s="13">
        <f>J8+J9+J10+J13+J14+J15+J18+J19+J20</f>
        <v>32141200</v>
      </c>
      <c r="K36" s="13">
        <f>K8+K9+K10+K13+K14+K15+K18+K19+K20</f>
        <v>33522282</v>
      </c>
      <c r="L36" s="13">
        <f>L8+L9+L10+L13+L14+L15+L18+L19+L20</f>
        <v>33522282</v>
      </c>
      <c r="M36" s="13">
        <f>M8+M9+M10+M13+M14+M15+M18+M19+M20</f>
        <v>99185764</v>
      </c>
      <c r="N36" s="4"/>
      <c r="O36" s="20"/>
    </row>
    <row r="37" spans="1:15" ht="47.25" hidden="1">
      <c r="A37" s="2"/>
      <c r="B37" s="4" t="s">
        <v>75</v>
      </c>
      <c r="C37" s="4"/>
      <c r="D37" s="4"/>
      <c r="E37" s="4"/>
      <c r="F37" s="2"/>
      <c r="G37" s="18"/>
      <c r="H37" s="18"/>
      <c r="I37" s="4"/>
      <c r="J37" s="13">
        <f>J23</f>
        <v>0</v>
      </c>
      <c r="K37" s="13">
        <f>K23</f>
        <v>0</v>
      </c>
      <c r="L37" s="42">
        <f>L23</f>
        <v>0</v>
      </c>
      <c r="M37" s="13">
        <f>SUM(J37:L37)</f>
        <v>0</v>
      </c>
      <c r="N37" s="4"/>
      <c r="O37" s="20"/>
    </row>
    <row r="38" spans="1:15" ht="47.25" hidden="1">
      <c r="A38" s="2"/>
      <c r="B38" s="4" t="s">
        <v>81</v>
      </c>
      <c r="C38" s="4"/>
      <c r="D38" s="4"/>
      <c r="E38" s="4"/>
      <c r="F38" s="2"/>
      <c r="G38" s="18"/>
      <c r="H38" s="18"/>
      <c r="I38" s="4"/>
      <c r="J38" s="13">
        <f>J26+J31</f>
        <v>0</v>
      </c>
      <c r="K38" s="13">
        <f>K26+K31</f>
        <v>0</v>
      </c>
      <c r="L38" s="42">
        <f>L26+L31</f>
        <v>0</v>
      </c>
      <c r="M38" s="13">
        <f>SUM(J38:L38)</f>
        <v>0</v>
      </c>
      <c r="N38" s="4"/>
      <c r="O38" s="20"/>
    </row>
    <row r="39" spans="1:14" ht="15.75">
      <c r="A39" s="2"/>
      <c r="B39" s="4" t="s">
        <v>202</v>
      </c>
      <c r="C39" s="4"/>
      <c r="D39" s="4"/>
      <c r="E39" s="4"/>
      <c r="F39" s="4"/>
      <c r="G39" s="4"/>
      <c r="H39" s="4"/>
      <c r="I39" s="4"/>
      <c r="J39" s="13">
        <f>J11+J12</f>
        <v>1617800</v>
      </c>
      <c r="K39" s="13">
        <f>K11+K12</f>
        <v>1687200</v>
      </c>
      <c r="L39" s="13">
        <f>L11+L12</f>
        <v>1687200</v>
      </c>
      <c r="M39" s="13">
        <f>M11+M12</f>
        <v>4992200</v>
      </c>
      <c r="N39" s="4"/>
    </row>
    <row r="41" spans="1:13" s="31" customFormat="1" ht="35.2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30"/>
      <c r="K41" s="30"/>
      <c r="L41" s="30"/>
      <c r="M41" s="30"/>
    </row>
    <row r="43" spans="10:13" ht="15.75">
      <c r="J43" s="20"/>
      <c r="K43" s="20"/>
      <c r="L43" s="20"/>
      <c r="M43" s="20"/>
    </row>
    <row r="44" spans="10:15" ht="15.75">
      <c r="J44" s="20"/>
      <c r="K44" s="20"/>
      <c r="L44" s="20"/>
      <c r="M44" s="20"/>
      <c r="O44" s="20"/>
    </row>
  </sheetData>
  <sheetProtection/>
  <mergeCells count="30">
    <mergeCell ref="J4:M4"/>
    <mergeCell ref="F5:H5"/>
    <mergeCell ref="B4:B5"/>
    <mergeCell ref="C4:C5"/>
    <mergeCell ref="D4:I4"/>
    <mergeCell ref="K1:N1"/>
    <mergeCell ref="B6:M6"/>
    <mergeCell ref="B7:M7"/>
    <mergeCell ref="B17:M17"/>
    <mergeCell ref="B22:M22"/>
    <mergeCell ref="B25:M25"/>
    <mergeCell ref="A2:N2"/>
    <mergeCell ref="F20:H20"/>
    <mergeCell ref="A4:A5"/>
    <mergeCell ref="N4:N5"/>
    <mergeCell ref="F14:H14"/>
    <mergeCell ref="F15:H15"/>
    <mergeCell ref="F18:H18"/>
    <mergeCell ref="F19:H19"/>
    <mergeCell ref="F13:H13"/>
    <mergeCell ref="A41:I41"/>
    <mergeCell ref="N8:N12"/>
    <mergeCell ref="A8:A12"/>
    <mergeCell ref="B8:B12"/>
    <mergeCell ref="C8:C12"/>
    <mergeCell ref="F12:H12"/>
    <mergeCell ref="F11:H11"/>
    <mergeCell ref="F9:H9"/>
    <mergeCell ref="F8:H8"/>
    <mergeCell ref="F10:H10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7"/>
  <sheetViews>
    <sheetView zoomScale="75" zoomScaleNormal="75" zoomScaleSheetLayoutView="80" zoomScalePageLayoutView="0" workbookViewId="0" topLeftCell="A1">
      <selection activeCell="K9" sqref="K9"/>
    </sheetView>
  </sheetViews>
  <sheetFormatPr defaultColWidth="9.00390625" defaultRowHeight="12.75"/>
  <cols>
    <col min="1" max="1" width="7.75390625" style="32" customWidth="1"/>
    <col min="2" max="2" width="30.875" style="21" customWidth="1"/>
    <col min="3" max="3" width="16.125" style="21" customWidth="1"/>
    <col min="4" max="5" width="9.125" style="21" customWidth="1"/>
    <col min="6" max="6" width="4.625" style="21" customWidth="1"/>
    <col min="7" max="7" width="3.75390625" style="21" customWidth="1"/>
    <col min="8" max="8" width="6.875" style="21" customWidth="1"/>
    <col min="9" max="9" width="9.125" style="21" customWidth="1"/>
    <col min="10" max="11" width="15.75390625" style="21" bestFit="1" customWidth="1"/>
    <col min="12" max="12" width="16.00390625" style="21" customWidth="1"/>
    <col min="13" max="13" width="16.625" style="21" customWidth="1"/>
    <col min="14" max="14" width="26.25390625" style="21" customWidth="1"/>
    <col min="15" max="15" width="10.375" style="21" bestFit="1" customWidth="1"/>
    <col min="16" max="16" width="9.125" style="21" customWidth="1"/>
    <col min="17" max="17" width="14.375" style="21" bestFit="1" customWidth="1"/>
    <col min="18" max="16384" width="9.125" style="21" customWidth="1"/>
  </cols>
  <sheetData>
    <row r="1" spans="1:15" ht="86.25" customHeight="1">
      <c r="A1" s="51"/>
      <c r="B1" s="52"/>
      <c r="C1" s="52"/>
      <c r="D1" s="52"/>
      <c r="E1" s="142"/>
      <c r="F1" s="143"/>
      <c r="G1" s="143"/>
      <c r="H1" s="52"/>
      <c r="I1" s="52"/>
      <c r="J1" s="52"/>
      <c r="K1" s="52"/>
      <c r="L1" s="144" t="s">
        <v>142</v>
      </c>
      <c r="M1" s="144"/>
      <c r="N1" s="144"/>
      <c r="O1" s="1"/>
    </row>
    <row r="2" spans="1:14" ht="32.25" customHeight="1">
      <c r="A2" s="145" t="s">
        <v>141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5:8" ht="15.75">
      <c r="E3" s="9"/>
      <c r="F3" s="8" t="s">
        <v>91</v>
      </c>
      <c r="G3" s="9">
        <v>4</v>
      </c>
      <c r="H3" s="9"/>
    </row>
    <row r="4" spans="1:14" ht="18" customHeight="1">
      <c r="A4" s="139" t="s">
        <v>51</v>
      </c>
      <c r="B4" s="119" t="s">
        <v>52</v>
      </c>
      <c r="C4" s="99" t="s">
        <v>53</v>
      </c>
      <c r="D4" s="99" t="s">
        <v>54</v>
      </c>
      <c r="E4" s="99"/>
      <c r="F4" s="99"/>
      <c r="G4" s="99"/>
      <c r="H4" s="99"/>
      <c r="I4" s="99"/>
      <c r="J4" s="92" t="s">
        <v>192</v>
      </c>
      <c r="K4" s="93"/>
      <c r="L4" s="93"/>
      <c r="M4" s="94"/>
      <c r="N4" s="99" t="s">
        <v>55</v>
      </c>
    </row>
    <row r="5" spans="1:14" ht="79.5" customHeight="1">
      <c r="A5" s="139"/>
      <c r="B5" s="121"/>
      <c r="C5" s="99"/>
      <c r="D5" s="18" t="s">
        <v>56</v>
      </c>
      <c r="E5" s="18" t="s">
        <v>57</v>
      </c>
      <c r="F5" s="92" t="s">
        <v>58</v>
      </c>
      <c r="G5" s="93"/>
      <c r="H5" s="94"/>
      <c r="I5" s="18" t="s">
        <v>59</v>
      </c>
      <c r="J5" s="18" t="s">
        <v>60</v>
      </c>
      <c r="K5" s="18" t="s">
        <v>61</v>
      </c>
      <c r="L5" s="18" t="s">
        <v>62</v>
      </c>
      <c r="M5" s="18" t="s">
        <v>89</v>
      </c>
      <c r="N5" s="99"/>
    </row>
    <row r="6" spans="1:14" ht="15.75">
      <c r="A6" s="2"/>
      <c r="B6" s="132" t="s">
        <v>143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18"/>
    </row>
    <row r="7" spans="1:14" ht="19.5" customHeight="1">
      <c r="A7" s="2" t="s">
        <v>63</v>
      </c>
      <c r="B7" s="132" t="s">
        <v>144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18"/>
    </row>
    <row r="8" spans="1:14" ht="63">
      <c r="A8" s="122" t="s">
        <v>92</v>
      </c>
      <c r="B8" s="119" t="s">
        <v>36</v>
      </c>
      <c r="C8" s="4" t="s">
        <v>146</v>
      </c>
      <c r="D8" s="2" t="s">
        <v>145</v>
      </c>
      <c r="E8" s="2" t="s">
        <v>87</v>
      </c>
      <c r="F8" s="35" t="s">
        <v>178</v>
      </c>
      <c r="G8" s="53" t="s">
        <v>68</v>
      </c>
      <c r="H8" s="36" t="s">
        <v>179</v>
      </c>
      <c r="I8" s="18">
        <v>611</v>
      </c>
      <c r="J8" s="13">
        <v>42847000</v>
      </c>
      <c r="K8" s="13">
        <v>44905800</v>
      </c>
      <c r="L8" s="13">
        <v>44905800</v>
      </c>
      <c r="M8" s="13">
        <f aca="true" t="shared" si="0" ref="M8:M15">SUM(J8:L8)</f>
        <v>132658600</v>
      </c>
      <c r="N8" s="37" t="s">
        <v>47</v>
      </c>
    </row>
    <row r="9" spans="1:17" ht="63" customHeight="1">
      <c r="A9" s="123"/>
      <c r="B9" s="120"/>
      <c r="C9" s="119" t="s">
        <v>146</v>
      </c>
      <c r="D9" s="2" t="s">
        <v>145</v>
      </c>
      <c r="E9" s="2" t="s">
        <v>87</v>
      </c>
      <c r="F9" s="35" t="s">
        <v>178</v>
      </c>
      <c r="G9" s="33">
        <v>2</v>
      </c>
      <c r="H9" s="36" t="s">
        <v>180</v>
      </c>
      <c r="I9" s="18">
        <v>611</v>
      </c>
      <c r="J9" s="13">
        <v>2962300</v>
      </c>
      <c r="K9" s="13">
        <v>3072100</v>
      </c>
      <c r="L9" s="13">
        <v>3072100</v>
      </c>
      <c r="M9" s="13">
        <f t="shared" si="0"/>
        <v>9106500</v>
      </c>
      <c r="N9" s="140" t="s">
        <v>201</v>
      </c>
      <c r="Q9" s="91">
        <f>K14+K15</f>
        <v>1693800</v>
      </c>
    </row>
    <row r="10" spans="1:14" ht="63" customHeight="1">
      <c r="A10" s="123"/>
      <c r="B10" s="120"/>
      <c r="C10" s="120"/>
      <c r="D10" s="2" t="s">
        <v>145</v>
      </c>
      <c r="E10" s="2" t="s">
        <v>87</v>
      </c>
      <c r="F10" s="35" t="s">
        <v>178</v>
      </c>
      <c r="G10" s="33">
        <v>2</v>
      </c>
      <c r="H10" s="36" t="s">
        <v>209</v>
      </c>
      <c r="I10" s="18">
        <v>611</v>
      </c>
      <c r="J10" s="13">
        <v>162500</v>
      </c>
      <c r="K10" s="13">
        <v>168500</v>
      </c>
      <c r="L10" s="13">
        <v>168500</v>
      </c>
      <c r="M10" s="13">
        <f>J10+K10+L10</f>
        <v>499500</v>
      </c>
      <c r="N10" s="141"/>
    </row>
    <row r="11" spans="1:14" ht="15.75">
      <c r="A11" s="123"/>
      <c r="B11" s="120"/>
      <c r="C11" s="120"/>
      <c r="D11" s="2" t="s">
        <v>145</v>
      </c>
      <c r="E11" s="2" t="s">
        <v>87</v>
      </c>
      <c r="F11" s="35" t="s">
        <v>178</v>
      </c>
      <c r="G11" s="53" t="s">
        <v>68</v>
      </c>
      <c r="H11" s="36" t="s">
        <v>210</v>
      </c>
      <c r="I11" s="18">
        <v>611</v>
      </c>
      <c r="J11" s="13">
        <v>13227000</v>
      </c>
      <c r="K11" s="13">
        <v>13849900</v>
      </c>
      <c r="L11" s="13">
        <v>13849900</v>
      </c>
      <c r="M11" s="13">
        <f t="shared" si="0"/>
        <v>40926800</v>
      </c>
      <c r="N11" s="141"/>
    </row>
    <row r="12" spans="1:14" ht="15.75">
      <c r="A12" s="123"/>
      <c r="B12" s="120"/>
      <c r="C12" s="120"/>
      <c r="D12" s="2" t="s">
        <v>145</v>
      </c>
      <c r="E12" s="2" t="s">
        <v>87</v>
      </c>
      <c r="F12" s="35" t="s">
        <v>178</v>
      </c>
      <c r="G12" s="33">
        <v>2</v>
      </c>
      <c r="H12" s="36" t="s">
        <v>211</v>
      </c>
      <c r="I12" s="18">
        <v>611</v>
      </c>
      <c r="J12" s="13">
        <v>690700</v>
      </c>
      <c r="K12" s="13">
        <v>716300</v>
      </c>
      <c r="L12" s="13">
        <v>716300</v>
      </c>
      <c r="M12" s="13">
        <f t="shared" si="0"/>
        <v>2123300</v>
      </c>
      <c r="N12" s="141"/>
    </row>
    <row r="13" spans="1:14" ht="15.75">
      <c r="A13" s="123"/>
      <c r="B13" s="120"/>
      <c r="C13" s="120"/>
      <c r="D13" s="2" t="s">
        <v>145</v>
      </c>
      <c r="E13" s="2" t="s">
        <v>87</v>
      </c>
      <c r="F13" s="35" t="s">
        <v>178</v>
      </c>
      <c r="G13" s="53" t="s">
        <v>68</v>
      </c>
      <c r="H13" s="36" t="s">
        <v>212</v>
      </c>
      <c r="I13" s="18">
        <v>611</v>
      </c>
      <c r="J13" s="13">
        <v>169100</v>
      </c>
      <c r="K13" s="13">
        <v>175400</v>
      </c>
      <c r="L13" s="13">
        <v>175400</v>
      </c>
      <c r="M13" s="13">
        <f t="shared" si="0"/>
        <v>519900</v>
      </c>
      <c r="N13" s="141"/>
    </row>
    <row r="14" spans="1:14" ht="63">
      <c r="A14" s="2" t="s">
        <v>65</v>
      </c>
      <c r="B14" s="7" t="s">
        <v>147</v>
      </c>
      <c r="C14" s="4" t="s">
        <v>146</v>
      </c>
      <c r="D14" s="2" t="s">
        <v>145</v>
      </c>
      <c r="E14" s="2" t="s">
        <v>87</v>
      </c>
      <c r="F14" s="35" t="s">
        <v>178</v>
      </c>
      <c r="G14" s="33">
        <v>2</v>
      </c>
      <c r="H14" s="36" t="s">
        <v>224</v>
      </c>
      <c r="I14" s="2" t="s">
        <v>182</v>
      </c>
      <c r="J14" s="13">
        <v>1420100</v>
      </c>
      <c r="K14" s="13">
        <v>1261700</v>
      </c>
      <c r="L14" s="13">
        <v>1261700</v>
      </c>
      <c r="M14" s="13">
        <f t="shared" si="0"/>
        <v>3943500</v>
      </c>
      <c r="N14" s="37" t="s">
        <v>148</v>
      </c>
    </row>
    <row r="15" spans="1:14" ht="31.5">
      <c r="A15" s="2"/>
      <c r="B15" s="7"/>
      <c r="C15" s="4"/>
      <c r="D15" s="2" t="s">
        <v>145</v>
      </c>
      <c r="E15" s="2" t="s">
        <v>49</v>
      </c>
      <c r="F15" s="35" t="s">
        <v>178</v>
      </c>
      <c r="G15" s="33">
        <v>2</v>
      </c>
      <c r="H15" s="36" t="s">
        <v>224</v>
      </c>
      <c r="I15" s="2" t="s">
        <v>182</v>
      </c>
      <c r="J15" s="13">
        <v>432100</v>
      </c>
      <c r="K15" s="13">
        <v>432100</v>
      </c>
      <c r="L15" s="13">
        <v>432100</v>
      </c>
      <c r="M15" s="13">
        <f t="shared" si="0"/>
        <v>1296300</v>
      </c>
      <c r="N15" s="37" t="s">
        <v>11</v>
      </c>
    </row>
    <row r="16" spans="1:15" ht="15.75">
      <c r="A16" s="2"/>
      <c r="B16" s="4" t="s">
        <v>67</v>
      </c>
      <c r="C16" s="3"/>
      <c r="D16" s="4"/>
      <c r="E16" s="4"/>
      <c r="F16" s="35"/>
      <c r="G16" s="33"/>
      <c r="H16" s="34"/>
      <c r="I16" s="4"/>
      <c r="J16" s="13">
        <f>SUM(J8:J15)</f>
        <v>61910800</v>
      </c>
      <c r="K16" s="13">
        <f>SUM(K8:K15)</f>
        <v>64581800</v>
      </c>
      <c r="L16" s="13">
        <f>SUM(L8:L15)</f>
        <v>64581800</v>
      </c>
      <c r="M16" s="13">
        <f>SUM(M8:M15)</f>
        <v>191074400</v>
      </c>
      <c r="N16" s="3"/>
      <c r="O16" s="20"/>
    </row>
    <row r="17" spans="1:15" ht="15.75">
      <c r="A17" s="2"/>
      <c r="B17" s="4" t="s">
        <v>83</v>
      </c>
      <c r="C17" s="4"/>
      <c r="D17" s="4"/>
      <c r="E17" s="4"/>
      <c r="F17" s="35"/>
      <c r="G17" s="33"/>
      <c r="H17" s="34"/>
      <c r="I17" s="4"/>
      <c r="J17" s="13">
        <f>J16</f>
        <v>61910800</v>
      </c>
      <c r="K17" s="13">
        <f>K16</f>
        <v>64581800</v>
      </c>
      <c r="L17" s="13">
        <f>L16</f>
        <v>64581800</v>
      </c>
      <c r="M17" s="13">
        <f>M16</f>
        <v>191074400</v>
      </c>
      <c r="N17" s="4"/>
      <c r="O17" s="20"/>
    </row>
    <row r="18" spans="1:14" ht="15.75">
      <c r="A18" s="2"/>
      <c r="B18" s="4" t="s">
        <v>84</v>
      </c>
      <c r="C18" s="4"/>
      <c r="D18" s="4"/>
      <c r="E18" s="4"/>
      <c r="F18" s="35"/>
      <c r="G18" s="33"/>
      <c r="H18" s="34"/>
      <c r="I18" s="4"/>
      <c r="J18" s="13"/>
      <c r="K18" s="13"/>
      <c r="L18" s="13"/>
      <c r="M18" s="13"/>
      <c r="N18" s="4"/>
    </row>
    <row r="19" spans="1:14" ht="15.75">
      <c r="A19" s="2"/>
      <c r="B19" s="4" t="s">
        <v>4</v>
      </c>
      <c r="C19" s="4"/>
      <c r="D19" s="4"/>
      <c r="E19" s="4"/>
      <c r="F19" s="35"/>
      <c r="G19" s="33"/>
      <c r="H19" s="34"/>
      <c r="I19" s="4"/>
      <c r="J19" s="13"/>
      <c r="K19" s="13"/>
      <c r="L19" s="13"/>
      <c r="M19" s="13"/>
      <c r="N19" s="4"/>
    </row>
    <row r="20" spans="1:15" ht="15.75">
      <c r="A20" s="2"/>
      <c r="B20" s="4" t="s">
        <v>197</v>
      </c>
      <c r="C20" s="4"/>
      <c r="D20" s="4"/>
      <c r="E20" s="4"/>
      <c r="F20" s="2"/>
      <c r="G20" s="18"/>
      <c r="H20" s="18"/>
      <c r="I20" s="4"/>
      <c r="J20" s="13">
        <f>J8+J9+J10+J14+J15</f>
        <v>47824000</v>
      </c>
      <c r="K20" s="13">
        <f>K8+K9+K10+K14+K15</f>
        <v>49840200</v>
      </c>
      <c r="L20" s="13">
        <f>L8+L9+L10+L14+L15</f>
        <v>49840200</v>
      </c>
      <c r="M20" s="13">
        <f>M8+M9+M10+M14+M15</f>
        <v>147504400</v>
      </c>
      <c r="N20" s="4"/>
      <c r="O20" s="20"/>
    </row>
    <row r="21" spans="1:15" ht="15.75">
      <c r="A21" s="2"/>
      <c r="B21" s="4" t="s">
        <v>202</v>
      </c>
      <c r="C21" s="4"/>
      <c r="D21" s="4"/>
      <c r="E21" s="4"/>
      <c r="F21" s="2"/>
      <c r="G21" s="18"/>
      <c r="H21" s="18"/>
      <c r="I21" s="4"/>
      <c r="J21" s="13">
        <f>J11+J12+J13</f>
        <v>14086800</v>
      </c>
      <c r="K21" s="13">
        <f>K11+K12+K13</f>
        <v>14741600</v>
      </c>
      <c r="L21" s="13">
        <f>L11+L12+L13</f>
        <v>14741600</v>
      </c>
      <c r="M21" s="13">
        <f>M11+M12+M13</f>
        <v>43570000</v>
      </c>
      <c r="N21" s="4"/>
      <c r="O21" s="20"/>
    </row>
    <row r="24" spans="1:13" s="31" customFormat="1" ht="31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30"/>
      <c r="K24" s="30"/>
      <c r="L24" s="30"/>
      <c r="M24" s="30"/>
    </row>
    <row r="26" spans="10:13" ht="15.75">
      <c r="J26" s="20"/>
      <c r="K26" s="20"/>
      <c r="L26" s="20"/>
      <c r="M26" s="20"/>
    </row>
    <row r="27" spans="10:15" ht="15.75">
      <c r="J27" s="20"/>
      <c r="K27" s="20"/>
      <c r="L27" s="20"/>
      <c r="M27" s="20"/>
      <c r="O27" s="20"/>
    </row>
  </sheetData>
  <sheetProtection/>
  <mergeCells count="17"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N9:N13"/>
    <mergeCell ref="A24:I24"/>
    <mergeCell ref="B6:M6"/>
    <mergeCell ref="B7:M7"/>
    <mergeCell ref="A8:A13"/>
    <mergeCell ref="B8:B13"/>
    <mergeCell ref="C9:C13"/>
  </mergeCells>
  <printOptions/>
  <pageMargins left="0.35" right="0.25" top="0.44" bottom="0.41" header="0.39" footer="0.31"/>
  <pageSetup fitToHeight="17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41"/>
  <sheetViews>
    <sheetView tabSelected="1" zoomScale="75" zoomScaleNormal="75" zoomScaleSheetLayoutView="70" zoomScalePageLayoutView="0" workbookViewId="0" topLeftCell="A24">
      <selection activeCell="J40" sqref="J40"/>
    </sheetView>
  </sheetViews>
  <sheetFormatPr defaultColWidth="9.00390625" defaultRowHeight="12.75"/>
  <cols>
    <col min="1" max="1" width="7.75390625" style="32" customWidth="1"/>
    <col min="2" max="2" width="30.875" style="21" customWidth="1"/>
    <col min="3" max="3" width="16.125" style="21" customWidth="1"/>
    <col min="4" max="5" width="9.125" style="21" customWidth="1"/>
    <col min="6" max="6" width="4.625" style="21" customWidth="1"/>
    <col min="7" max="7" width="4.75390625" style="21" customWidth="1"/>
    <col min="8" max="8" width="6.625" style="21" customWidth="1"/>
    <col min="9" max="9" width="9.25390625" style="21" bestFit="1" customWidth="1"/>
    <col min="10" max="10" width="17.875" style="21" customWidth="1"/>
    <col min="11" max="11" width="17.625" style="21" customWidth="1"/>
    <col min="12" max="12" width="18.875" style="21" customWidth="1"/>
    <col min="13" max="13" width="20.00390625" style="21" customWidth="1"/>
    <col min="14" max="14" width="26.25390625" style="21" customWidth="1"/>
    <col min="15" max="15" width="14.375" style="21" bestFit="1" customWidth="1"/>
    <col min="16" max="16" width="9.125" style="4" customWidth="1"/>
    <col min="17" max="17" width="9.125" style="21" customWidth="1"/>
    <col min="18" max="18" width="15.75390625" style="21" bestFit="1" customWidth="1"/>
    <col min="19" max="16384" width="9.125" style="21" customWidth="1"/>
  </cols>
  <sheetData>
    <row r="1" spans="5:15" ht="96.75" customHeight="1">
      <c r="E1" s="131"/>
      <c r="F1" s="148"/>
      <c r="G1" s="148"/>
      <c r="L1" s="149" t="s">
        <v>228</v>
      </c>
      <c r="M1" s="149"/>
      <c r="N1" s="149"/>
      <c r="O1" s="1"/>
    </row>
    <row r="2" spans="1:14" ht="39" customHeight="1">
      <c r="A2" s="138" t="s">
        <v>227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5:9" ht="15.75">
      <c r="E3" s="9"/>
      <c r="F3" s="8" t="s">
        <v>91</v>
      </c>
      <c r="G3" s="9">
        <v>5</v>
      </c>
      <c r="H3" s="9"/>
      <c r="I3" s="9"/>
    </row>
    <row r="4" spans="1:14" ht="18" customHeight="1">
      <c r="A4" s="139" t="s">
        <v>51</v>
      </c>
      <c r="B4" s="119" t="s">
        <v>52</v>
      </c>
      <c r="C4" s="99" t="s">
        <v>53</v>
      </c>
      <c r="D4" s="99" t="s">
        <v>54</v>
      </c>
      <c r="E4" s="99"/>
      <c r="F4" s="99"/>
      <c r="G4" s="99"/>
      <c r="H4" s="99"/>
      <c r="I4" s="99"/>
      <c r="J4" s="92" t="s">
        <v>192</v>
      </c>
      <c r="K4" s="93"/>
      <c r="L4" s="93"/>
      <c r="M4" s="94"/>
      <c r="N4" s="99" t="s">
        <v>55</v>
      </c>
    </row>
    <row r="5" spans="1:14" ht="83.25" customHeight="1">
      <c r="A5" s="139"/>
      <c r="B5" s="121"/>
      <c r="C5" s="99"/>
      <c r="D5" s="18" t="s">
        <v>56</v>
      </c>
      <c r="E5" s="18" t="s">
        <v>57</v>
      </c>
      <c r="F5" s="92" t="s">
        <v>58</v>
      </c>
      <c r="G5" s="93"/>
      <c r="H5" s="94"/>
      <c r="I5" s="18" t="s">
        <v>59</v>
      </c>
      <c r="J5" s="18" t="s">
        <v>60</v>
      </c>
      <c r="K5" s="18" t="s">
        <v>61</v>
      </c>
      <c r="L5" s="18" t="s">
        <v>62</v>
      </c>
      <c r="M5" s="18" t="s">
        <v>89</v>
      </c>
      <c r="N5" s="99"/>
    </row>
    <row r="6" spans="1:14" ht="15.75">
      <c r="A6" s="2"/>
      <c r="B6" s="132" t="s">
        <v>101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18"/>
    </row>
    <row r="7" spans="1:14" ht="19.5" customHeight="1">
      <c r="A7" s="2" t="s">
        <v>63</v>
      </c>
      <c r="B7" s="132" t="s">
        <v>48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18"/>
    </row>
    <row r="8" spans="1:14" ht="63">
      <c r="A8" s="139" t="s">
        <v>92</v>
      </c>
      <c r="B8" s="108" t="s">
        <v>36</v>
      </c>
      <c r="C8" s="4" t="s">
        <v>111</v>
      </c>
      <c r="D8" s="2" t="s">
        <v>145</v>
      </c>
      <c r="E8" s="2" t="s">
        <v>49</v>
      </c>
      <c r="F8" s="35" t="s">
        <v>178</v>
      </c>
      <c r="G8" s="33">
        <v>3</v>
      </c>
      <c r="H8" s="36" t="s">
        <v>179</v>
      </c>
      <c r="I8" s="18">
        <v>611</v>
      </c>
      <c r="J8" s="13">
        <f>30994400+148000</f>
        <v>31142400</v>
      </c>
      <c r="K8" s="13">
        <f>32259200+159351</f>
        <v>32418551</v>
      </c>
      <c r="L8" s="13">
        <f>32259200+159351</f>
        <v>32418551</v>
      </c>
      <c r="M8" s="13">
        <f>SUM(J8:L8)</f>
        <v>95979502</v>
      </c>
      <c r="N8" s="37" t="s">
        <v>50</v>
      </c>
    </row>
    <row r="9" spans="1:14" ht="63">
      <c r="A9" s="139"/>
      <c r="B9" s="108"/>
      <c r="C9" s="4" t="s">
        <v>111</v>
      </c>
      <c r="D9" s="2" t="s">
        <v>145</v>
      </c>
      <c r="E9" s="2" t="s">
        <v>49</v>
      </c>
      <c r="F9" s="35" t="s">
        <v>178</v>
      </c>
      <c r="G9" s="53" t="s">
        <v>72</v>
      </c>
      <c r="H9" s="36" t="s">
        <v>180</v>
      </c>
      <c r="I9" s="18">
        <v>611</v>
      </c>
      <c r="J9" s="13">
        <v>1523800</v>
      </c>
      <c r="K9" s="13">
        <v>1580200</v>
      </c>
      <c r="L9" s="13">
        <v>1580200</v>
      </c>
      <c r="M9" s="13">
        <f>SUM(J9:L9)</f>
        <v>4684200</v>
      </c>
      <c r="N9" s="37"/>
    </row>
    <row r="10" spans="1:14" ht="15.75">
      <c r="A10" s="2"/>
      <c r="B10" s="3"/>
      <c r="C10" s="4"/>
      <c r="D10" s="2" t="s">
        <v>145</v>
      </c>
      <c r="E10" s="2" t="s">
        <v>49</v>
      </c>
      <c r="F10" s="35" t="s">
        <v>178</v>
      </c>
      <c r="G10" s="53" t="s">
        <v>72</v>
      </c>
      <c r="H10" s="36" t="s">
        <v>209</v>
      </c>
      <c r="I10" s="18">
        <v>611</v>
      </c>
      <c r="J10" s="13">
        <v>276200</v>
      </c>
      <c r="K10" s="13">
        <v>286400</v>
      </c>
      <c r="L10" s="13">
        <v>286400</v>
      </c>
      <c r="M10" s="13">
        <f>J10+K10+L10</f>
        <v>849000</v>
      </c>
      <c r="N10" s="37"/>
    </row>
    <row r="11" spans="1:15" ht="15.75">
      <c r="A11" s="2"/>
      <c r="B11" s="4" t="s">
        <v>67</v>
      </c>
      <c r="C11" s="3"/>
      <c r="D11" s="4"/>
      <c r="E11" s="4"/>
      <c r="F11" s="35"/>
      <c r="G11" s="33"/>
      <c r="H11" s="34"/>
      <c r="I11" s="4"/>
      <c r="J11" s="13">
        <f>SUM(J8:J10)</f>
        <v>32942400</v>
      </c>
      <c r="K11" s="13">
        <f>SUM(K8:K10)</f>
        <v>34285151</v>
      </c>
      <c r="L11" s="13">
        <f>SUM(L8:L10)</f>
        <v>34285151</v>
      </c>
      <c r="M11" s="13">
        <f>SUM(M8:M10)</f>
        <v>101512702</v>
      </c>
      <c r="N11" s="3"/>
      <c r="O11" s="20"/>
    </row>
    <row r="12" spans="1:14" ht="15.75">
      <c r="A12" s="2" t="s">
        <v>68</v>
      </c>
      <c r="B12" s="132" t="s">
        <v>105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  <c r="N12" s="4"/>
    </row>
    <row r="13" spans="1:15" ht="55.5" customHeight="1">
      <c r="A13" s="11" t="s">
        <v>69</v>
      </c>
      <c r="B13" s="14" t="s">
        <v>106</v>
      </c>
      <c r="C13" s="7" t="s">
        <v>64</v>
      </c>
      <c r="D13" s="2"/>
      <c r="E13" s="2"/>
      <c r="F13" s="35"/>
      <c r="G13" s="33"/>
      <c r="H13" s="36"/>
      <c r="I13" s="2"/>
      <c r="J13" s="13"/>
      <c r="K13" s="13"/>
      <c r="L13" s="13"/>
      <c r="M13" s="13"/>
      <c r="N13" s="37"/>
      <c r="O13" s="54">
        <f>SUM(J13:M13)</f>
        <v>0</v>
      </c>
    </row>
    <row r="14" spans="1:15" ht="15.75">
      <c r="A14" s="2"/>
      <c r="B14" s="4" t="s">
        <v>71</v>
      </c>
      <c r="C14" s="3"/>
      <c r="D14" s="4"/>
      <c r="E14" s="4"/>
      <c r="F14" s="35"/>
      <c r="G14" s="33"/>
      <c r="H14" s="34"/>
      <c r="I14" s="4"/>
      <c r="J14" s="6">
        <f>SUM(J13:J13)</f>
        <v>0</v>
      </c>
      <c r="K14" s="6">
        <f>SUM(K13:K13)</f>
        <v>0</v>
      </c>
      <c r="L14" s="6">
        <f>SUM(L13:L13)</f>
        <v>0</v>
      </c>
      <c r="M14" s="6">
        <f>SUM(M13:M13)</f>
        <v>0</v>
      </c>
      <c r="N14" s="3"/>
      <c r="O14" s="20"/>
    </row>
    <row r="15" spans="1:16" s="55" customFormat="1" ht="15.75">
      <c r="A15" s="2" t="s">
        <v>72</v>
      </c>
      <c r="B15" s="132" t="s">
        <v>107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4"/>
      <c r="N15" s="4"/>
      <c r="P15" s="71"/>
    </row>
    <row r="16" spans="1:15" ht="165.75" customHeight="1">
      <c r="A16" s="11" t="s">
        <v>74</v>
      </c>
      <c r="B16" s="14" t="s">
        <v>33</v>
      </c>
      <c r="C16" s="4" t="s">
        <v>111</v>
      </c>
      <c r="D16" s="2" t="s">
        <v>145</v>
      </c>
      <c r="E16" s="2" t="s">
        <v>87</v>
      </c>
      <c r="F16" s="35" t="s">
        <v>178</v>
      </c>
      <c r="G16" s="33">
        <v>3</v>
      </c>
      <c r="H16" s="36" t="s">
        <v>181</v>
      </c>
      <c r="I16" s="2" t="s">
        <v>182</v>
      </c>
      <c r="J16" s="13">
        <v>70000</v>
      </c>
      <c r="K16" s="13">
        <v>50000</v>
      </c>
      <c r="L16" s="13">
        <v>50000</v>
      </c>
      <c r="M16" s="13">
        <f>SUM(J16:L16)</f>
        <v>170000</v>
      </c>
      <c r="N16" s="37" t="s">
        <v>34</v>
      </c>
      <c r="O16" s="38"/>
    </row>
    <row r="17" spans="1:15" ht="15.75">
      <c r="A17" s="2"/>
      <c r="B17" s="4" t="s">
        <v>77</v>
      </c>
      <c r="C17" s="3"/>
      <c r="D17" s="4"/>
      <c r="E17" s="4"/>
      <c r="F17" s="35"/>
      <c r="G17" s="33"/>
      <c r="H17" s="34"/>
      <c r="I17" s="4"/>
      <c r="J17" s="13">
        <f>SUM(J16:J16)</f>
        <v>70000</v>
      </c>
      <c r="K17" s="13">
        <f>SUM(K16:K16)</f>
        <v>50000</v>
      </c>
      <c r="L17" s="13">
        <f>SUM(L16:L16)</f>
        <v>50000</v>
      </c>
      <c r="M17" s="13">
        <f>SUM(J17:L17)</f>
        <v>170000</v>
      </c>
      <c r="N17" s="3"/>
      <c r="O17" s="20"/>
    </row>
    <row r="18" spans="1:16" s="55" customFormat="1" ht="15.75">
      <c r="A18" s="2" t="s">
        <v>78</v>
      </c>
      <c r="B18" s="132" t="s">
        <v>108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4"/>
      <c r="N18" s="3"/>
      <c r="P18" s="71"/>
    </row>
    <row r="19" spans="1:14" ht="90" customHeight="1">
      <c r="A19" s="122" t="s">
        <v>100</v>
      </c>
      <c r="B19" s="106" t="s">
        <v>35</v>
      </c>
      <c r="C19" s="119" t="s">
        <v>111</v>
      </c>
      <c r="D19" s="2" t="s">
        <v>145</v>
      </c>
      <c r="E19" s="2" t="s">
        <v>49</v>
      </c>
      <c r="F19" s="35" t="s">
        <v>178</v>
      </c>
      <c r="G19" s="53" t="s">
        <v>72</v>
      </c>
      <c r="H19" s="36" t="s">
        <v>181</v>
      </c>
      <c r="I19" s="2" t="s">
        <v>182</v>
      </c>
      <c r="J19" s="13">
        <v>500000</v>
      </c>
      <c r="K19" s="13">
        <v>500000</v>
      </c>
      <c r="L19" s="13">
        <v>500000</v>
      </c>
      <c r="M19" s="13">
        <f aca="true" t="shared" si="0" ref="M19:M26">SUM(J19:L19)</f>
        <v>1500000</v>
      </c>
      <c r="N19" s="37" t="s">
        <v>20</v>
      </c>
    </row>
    <row r="20" spans="1:18" ht="63" customHeight="1">
      <c r="A20" s="123"/>
      <c r="B20" s="107"/>
      <c r="C20" s="120"/>
      <c r="D20" s="2" t="s">
        <v>145</v>
      </c>
      <c r="E20" s="2" t="s">
        <v>87</v>
      </c>
      <c r="F20" s="35" t="s">
        <v>178</v>
      </c>
      <c r="G20" s="53" t="s">
        <v>72</v>
      </c>
      <c r="H20" s="36" t="s">
        <v>181</v>
      </c>
      <c r="I20" s="2" t="s">
        <v>182</v>
      </c>
      <c r="J20" s="13">
        <v>1015000</v>
      </c>
      <c r="K20" s="13">
        <v>1254000</v>
      </c>
      <c r="L20" s="13">
        <v>1254000</v>
      </c>
      <c r="M20" s="13">
        <f t="shared" si="0"/>
        <v>3523000</v>
      </c>
      <c r="N20" s="37" t="s">
        <v>21</v>
      </c>
      <c r="O20" s="77"/>
      <c r="P20" s="78"/>
      <c r="R20" s="91">
        <f>K19+K20+ПП2!K13</f>
        <v>2000000</v>
      </c>
    </row>
    <row r="21" spans="1:18" ht="93" customHeight="1">
      <c r="A21" s="122" t="s">
        <v>112</v>
      </c>
      <c r="B21" s="119" t="s">
        <v>113</v>
      </c>
      <c r="C21" s="119" t="s">
        <v>111</v>
      </c>
      <c r="D21" s="2" t="s">
        <v>145</v>
      </c>
      <c r="E21" s="2" t="s">
        <v>87</v>
      </c>
      <c r="F21" s="35" t="s">
        <v>178</v>
      </c>
      <c r="G21" s="33">
        <v>3</v>
      </c>
      <c r="H21" s="36" t="s">
        <v>183</v>
      </c>
      <c r="I21" s="2" t="s">
        <v>182</v>
      </c>
      <c r="J21" s="13">
        <v>1242000</v>
      </c>
      <c r="K21" s="13">
        <v>1242000</v>
      </c>
      <c r="L21" s="13">
        <v>1242000</v>
      </c>
      <c r="M21" s="13">
        <f t="shared" si="0"/>
        <v>3726000</v>
      </c>
      <c r="N21" s="70" t="s">
        <v>218</v>
      </c>
      <c r="Q21" s="57"/>
      <c r="R21" s="91" t="e">
        <f>K21+K23+#REF!</f>
        <v>#REF!</v>
      </c>
    </row>
    <row r="22" spans="1:18" ht="93" customHeight="1">
      <c r="A22" s="123"/>
      <c r="B22" s="120"/>
      <c r="C22" s="120"/>
      <c r="D22" s="2" t="s">
        <v>145</v>
      </c>
      <c r="E22" s="2" t="s">
        <v>87</v>
      </c>
      <c r="F22" s="35" t="s">
        <v>178</v>
      </c>
      <c r="G22" s="33">
        <v>3</v>
      </c>
      <c r="H22" s="36" t="s">
        <v>183</v>
      </c>
      <c r="I22" s="2" t="s">
        <v>182</v>
      </c>
      <c r="J22" s="13">
        <v>4625100</v>
      </c>
      <c r="K22" s="13">
        <v>4764000</v>
      </c>
      <c r="L22" s="13">
        <v>2493300</v>
      </c>
      <c r="M22" s="13">
        <f>SUM(J22:L22)</f>
        <v>11882400</v>
      </c>
      <c r="N22" s="70"/>
      <c r="Q22" s="57"/>
      <c r="R22" s="91"/>
    </row>
    <row r="23" spans="1:18" ht="78.75" customHeight="1">
      <c r="A23" s="2" t="s">
        <v>220</v>
      </c>
      <c r="B23" s="4" t="s">
        <v>221</v>
      </c>
      <c r="C23" s="4"/>
      <c r="D23" s="2" t="s">
        <v>145</v>
      </c>
      <c r="E23" s="2" t="s">
        <v>49</v>
      </c>
      <c r="F23" s="35" t="s">
        <v>178</v>
      </c>
      <c r="G23" s="33">
        <v>3</v>
      </c>
      <c r="H23" s="36" t="s">
        <v>183</v>
      </c>
      <c r="I23" s="2" t="s">
        <v>182</v>
      </c>
      <c r="J23" s="13">
        <v>413500</v>
      </c>
      <c r="K23" s="13">
        <v>413500</v>
      </c>
      <c r="L23" s="13">
        <v>413500</v>
      </c>
      <c r="M23" s="13">
        <f t="shared" si="0"/>
        <v>1240500</v>
      </c>
      <c r="N23" s="70" t="s">
        <v>44</v>
      </c>
      <c r="R23" s="91" t="e">
        <f>#REF!+K23+K21+K20+K19+K16+ПП3!K15+ПП3!K14+ПП2!K20+ПП2!K15+ПП2!K14+ПП2!K13</f>
        <v>#REF!</v>
      </c>
    </row>
    <row r="24" spans="1:16" ht="94.5">
      <c r="A24" s="2" t="s">
        <v>116</v>
      </c>
      <c r="B24" s="47" t="s">
        <v>214</v>
      </c>
      <c r="C24" s="3"/>
      <c r="D24" s="2" t="s">
        <v>222</v>
      </c>
      <c r="E24" s="2" t="s">
        <v>87</v>
      </c>
      <c r="F24" s="35" t="s">
        <v>178</v>
      </c>
      <c r="G24" s="33">
        <v>3</v>
      </c>
      <c r="H24" s="36" t="s">
        <v>213</v>
      </c>
      <c r="I24" s="2" t="s">
        <v>88</v>
      </c>
      <c r="J24" s="13">
        <v>4600000</v>
      </c>
      <c r="K24" s="13"/>
      <c r="L24" s="13"/>
      <c r="M24" s="13">
        <f t="shared" si="0"/>
        <v>4600000</v>
      </c>
      <c r="N24" s="37" t="s">
        <v>215</v>
      </c>
      <c r="P24" s="4">
        <f>K24*0.2</f>
        <v>0</v>
      </c>
    </row>
    <row r="25" spans="1:14" ht="94.5" hidden="1">
      <c r="A25" s="2" t="s">
        <v>116</v>
      </c>
      <c r="B25" s="4" t="s">
        <v>117</v>
      </c>
      <c r="C25" s="3" t="s">
        <v>64</v>
      </c>
      <c r="D25" s="2"/>
      <c r="E25" s="2"/>
      <c r="F25" s="35"/>
      <c r="G25" s="33"/>
      <c r="H25" s="36"/>
      <c r="I25" s="2"/>
      <c r="J25" s="13"/>
      <c r="K25" s="13"/>
      <c r="L25" s="13"/>
      <c r="M25" s="13">
        <f t="shared" si="0"/>
        <v>0</v>
      </c>
      <c r="N25" s="37" t="s">
        <v>118</v>
      </c>
    </row>
    <row r="26" spans="1:16" s="55" customFormat="1" ht="15.75">
      <c r="A26" s="2"/>
      <c r="B26" s="4" t="s">
        <v>82</v>
      </c>
      <c r="C26" s="3"/>
      <c r="D26" s="4"/>
      <c r="E26" s="4"/>
      <c r="F26" s="35"/>
      <c r="G26" s="33"/>
      <c r="H26" s="34"/>
      <c r="I26" s="4"/>
      <c r="J26" s="13">
        <f>SUM(J19:J24)</f>
        <v>12395600</v>
      </c>
      <c r="K26" s="13">
        <f>SUM(K19:K24)</f>
        <v>8173500</v>
      </c>
      <c r="L26" s="13">
        <f>SUM(L19:L24)</f>
        <v>5902800</v>
      </c>
      <c r="M26" s="13">
        <f t="shared" si="0"/>
        <v>26471900</v>
      </c>
      <c r="N26" s="3"/>
      <c r="O26" s="56"/>
      <c r="P26" s="71"/>
    </row>
    <row r="27" spans="1:14" ht="38.25" customHeight="1">
      <c r="A27" s="39" t="s">
        <v>199</v>
      </c>
      <c r="B27" s="132" t="s">
        <v>12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15"/>
    </row>
    <row r="28" spans="1:15" ht="63">
      <c r="A28" s="39" t="s">
        <v>200</v>
      </c>
      <c r="B28" s="106" t="s">
        <v>40</v>
      </c>
      <c r="C28" s="7" t="s">
        <v>146</v>
      </c>
      <c r="D28" s="2" t="s">
        <v>145</v>
      </c>
      <c r="E28" s="2" t="s">
        <v>85</v>
      </c>
      <c r="F28" s="35" t="s">
        <v>178</v>
      </c>
      <c r="G28" s="33" t="s">
        <v>184</v>
      </c>
      <c r="H28" s="36" t="s">
        <v>185</v>
      </c>
      <c r="I28" s="2" t="s">
        <v>186</v>
      </c>
      <c r="J28" s="79">
        <v>10274370</v>
      </c>
      <c r="K28" s="79">
        <v>10653838</v>
      </c>
      <c r="L28" s="79">
        <v>10653838</v>
      </c>
      <c r="M28" s="13">
        <f>SUM(J28:L28)</f>
        <v>31582046</v>
      </c>
      <c r="N28" s="146" t="s">
        <v>37</v>
      </c>
      <c r="O28" s="38"/>
    </row>
    <row r="29" spans="1:15" ht="15.75">
      <c r="A29" s="73"/>
      <c r="B29" s="107"/>
      <c r="C29" s="7"/>
      <c r="D29" s="2" t="s">
        <v>145</v>
      </c>
      <c r="E29" s="2" t="s">
        <v>85</v>
      </c>
      <c r="F29" s="35" t="s">
        <v>178</v>
      </c>
      <c r="G29" s="33" t="s">
        <v>184</v>
      </c>
      <c r="H29" s="36" t="s">
        <v>185</v>
      </c>
      <c r="I29" s="2" t="s">
        <v>187</v>
      </c>
      <c r="J29" s="13">
        <v>443900</v>
      </c>
      <c r="K29" s="13">
        <v>466095</v>
      </c>
      <c r="L29" s="13">
        <v>466095</v>
      </c>
      <c r="M29" s="13">
        <f>J29+K29+L29</f>
        <v>1376090</v>
      </c>
      <c r="N29" s="147"/>
      <c r="O29" s="38"/>
    </row>
    <row r="30" spans="1:15" ht="15.75">
      <c r="A30" s="73"/>
      <c r="B30" s="107"/>
      <c r="C30" s="7"/>
      <c r="D30" s="2" t="s">
        <v>145</v>
      </c>
      <c r="E30" s="2" t="s">
        <v>85</v>
      </c>
      <c r="F30" s="35" t="s">
        <v>178</v>
      </c>
      <c r="G30" s="33" t="s">
        <v>184</v>
      </c>
      <c r="H30" s="36" t="s">
        <v>185</v>
      </c>
      <c r="I30" s="2" t="s">
        <v>88</v>
      </c>
      <c r="J30" s="79">
        <v>1847000</v>
      </c>
      <c r="K30" s="79">
        <v>1939605</v>
      </c>
      <c r="L30" s="79">
        <v>1939605</v>
      </c>
      <c r="M30" s="13">
        <f>J30+K30+L30</f>
        <v>5726210</v>
      </c>
      <c r="N30" s="147"/>
      <c r="O30" s="38"/>
    </row>
    <row r="31" spans="1:15" ht="63">
      <c r="A31" s="40"/>
      <c r="B31" s="107"/>
      <c r="C31" s="4" t="s">
        <v>111</v>
      </c>
      <c r="D31" s="2" t="s">
        <v>145</v>
      </c>
      <c r="E31" s="2" t="s">
        <v>85</v>
      </c>
      <c r="F31" s="35" t="s">
        <v>178</v>
      </c>
      <c r="G31" s="33" t="s">
        <v>184</v>
      </c>
      <c r="H31" s="36" t="s">
        <v>188</v>
      </c>
      <c r="I31" s="2" t="s">
        <v>186</v>
      </c>
      <c r="J31" s="6">
        <v>84630</v>
      </c>
      <c r="K31" s="6">
        <v>88862</v>
      </c>
      <c r="L31" s="6">
        <v>88862</v>
      </c>
      <c r="M31" s="13">
        <f>SUM(J31:L31)</f>
        <v>262354</v>
      </c>
      <c r="N31" s="147"/>
      <c r="O31" s="38"/>
    </row>
    <row r="32" spans="1:15" ht="15.75">
      <c r="A32" s="2"/>
      <c r="B32" s="4" t="s">
        <v>119</v>
      </c>
      <c r="C32" s="3"/>
      <c r="D32" s="4"/>
      <c r="E32" s="4"/>
      <c r="F32" s="35"/>
      <c r="G32" s="33"/>
      <c r="H32" s="34"/>
      <c r="I32" s="4"/>
      <c r="J32" s="13">
        <f>SUM(J28:J31)</f>
        <v>12649900</v>
      </c>
      <c r="K32" s="13">
        <f>SUM(K28:K31)</f>
        <v>13148400</v>
      </c>
      <c r="L32" s="13">
        <f>SUM(L28:L31)</f>
        <v>13148400</v>
      </c>
      <c r="M32" s="13">
        <f>SUM(J32:L32)</f>
        <v>38946700</v>
      </c>
      <c r="N32" s="3"/>
      <c r="O32" s="20"/>
    </row>
    <row r="33" spans="1:15" ht="15.75">
      <c r="A33" s="2"/>
      <c r="B33" s="4" t="s">
        <v>83</v>
      </c>
      <c r="C33" s="4"/>
      <c r="D33" s="4"/>
      <c r="E33" s="4"/>
      <c r="F33" s="35"/>
      <c r="G33" s="33"/>
      <c r="H33" s="34"/>
      <c r="I33" s="4"/>
      <c r="J33" s="84">
        <f>J26+J17+J14+J11+J32</f>
        <v>58057900</v>
      </c>
      <c r="K33" s="84">
        <f>K26+K17+K14+K11+K32</f>
        <v>55657051</v>
      </c>
      <c r="L33" s="84">
        <f>L26+L17+L14+L11+L32</f>
        <v>53386351</v>
      </c>
      <c r="M33" s="84">
        <f>SUM(J33:L33)</f>
        <v>167101302</v>
      </c>
      <c r="N33" s="4"/>
      <c r="O33" s="20"/>
    </row>
    <row r="34" spans="1:14" ht="15.75">
      <c r="A34" s="2"/>
      <c r="B34" s="4" t="s">
        <v>84</v>
      </c>
      <c r="C34" s="4"/>
      <c r="D34" s="4"/>
      <c r="E34" s="4"/>
      <c r="F34" s="35"/>
      <c r="G34" s="33"/>
      <c r="H34" s="34"/>
      <c r="I34" s="4"/>
      <c r="J34" s="13"/>
      <c r="K34" s="13"/>
      <c r="L34" s="13"/>
      <c r="M34" s="13"/>
      <c r="N34" s="4"/>
    </row>
    <row r="35" spans="1:15" ht="15.75">
      <c r="A35" s="2"/>
      <c r="B35" s="4" t="s">
        <v>197</v>
      </c>
      <c r="C35" s="4"/>
      <c r="D35" s="4"/>
      <c r="E35" s="4"/>
      <c r="F35" s="35"/>
      <c r="G35" s="33"/>
      <c r="H35" s="34"/>
      <c r="I35" s="4"/>
      <c r="J35" s="13">
        <f>J8+J9+J10+J16+J19+J20+J21+J22+J23+J24+J28+J29+J30+J31</f>
        <v>58057900</v>
      </c>
      <c r="K35" s="13">
        <f>K8+K9+K10+K16+K19+K20+K21+K22+K23+K24+K28+K29+K30+K31</f>
        <v>55657051</v>
      </c>
      <c r="L35" s="13">
        <f>L8+L9+L10+L16+L19+L20+L21+L22+L23+L24+L28+L29+L30+L31</f>
        <v>53386351</v>
      </c>
      <c r="M35" s="13">
        <f>M8+M9+M10+M16+M19+M20+M21+M22+M23+M24+M28+M29+M30+M31</f>
        <v>167101302</v>
      </c>
      <c r="N35" s="4"/>
      <c r="O35" s="20"/>
    </row>
    <row r="36" spans="1:15" ht="15.75">
      <c r="A36" s="2"/>
      <c r="B36" s="4" t="s">
        <v>4</v>
      </c>
      <c r="C36" s="4"/>
      <c r="D36" s="4"/>
      <c r="E36" s="4"/>
      <c r="F36" s="35"/>
      <c r="G36" s="33"/>
      <c r="H36" s="34"/>
      <c r="I36" s="4"/>
      <c r="J36" s="13"/>
      <c r="K36" s="13"/>
      <c r="L36" s="13"/>
      <c r="M36" s="13"/>
      <c r="N36" s="4"/>
      <c r="O36" s="20"/>
    </row>
    <row r="37" spans="1:16" s="31" customFormat="1" ht="35.25" customHeight="1">
      <c r="A37" s="41"/>
      <c r="P37" s="72"/>
    </row>
    <row r="38" spans="1:16" s="31" customFormat="1" ht="35.2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30"/>
      <c r="K38" s="30"/>
      <c r="L38" s="30"/>
      <c r="M38" s="30"/>
      <c r="P38" s="72"/>
    </row>
    <row r="39" spans="1:16" s="31" customFormat="1" ht="35.25" customHeight="1">
      <c r="A39" s="41"/>
      <c r="P39" s="72"/>
    </row>
    <row r="40" spans="1:16" s="31" customFormat="1" ht="35.25" customHeight="1">
      <c r="A40" s="41"/>
      <c r="J40" s="30"/>
      <c r="P40" s="72"/>
    </row>
    <row r="41" spans="10:15" ht="15.75">
      <c r="J41" s="20"/>
      <c r="O41" s="20"/>
    </row>
  </sheetData>
  <sheetProtection/>
  <mergeCells count="27"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A38:I38"/>
    <mergeCell ref="B6:M6"/>
    <mergeCell ref="B7:M7"/>
    <mergeCell ref="A8:A9"/>
    <mergeCell ref="B8:B9"/>
    <mergeCell ref="B12:M12"/>
    <mergeCell ref="B19:B20"/>
    <mergeCell ref="B15:M15"/>
    <mergeCell ref="B18:M18"/>
    <mergeCell ref="B27:M27"/>
    <mergeCell ref="A19:A20"/>
    <mergeCell ref="B28:B31"/>
    <mergeCell ref="C19:C20"/>
    <mergeCell ref="N28:N31"/>
    <mergeCell ref="A21:A22"/>
    <mergeCell ref="B21:B22"/>
    <mergeCell ref="C21:C22"/>
  </mergeCells>
  <printOptions/>
  <pageMargins left="0.35" right="0.25" top="0.44" bottom="0.41" header="0.39" footer="0.31"/>
  <pageSetup fitToHeight="17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2013-11-22T08:28:55Z</cp:lastPrinted>
  <dcterms:created xsi:type="dcterms:W3CDTF">2013-07-29T03:10:57Z</dcterms:created>
  <dcterms:modified xsi:type="dcterms:W3CDTF">2013-11-22T08:31:38Z</dcterms:modified>
  <cp:category/>
  <cp:version/>
  <cp:contentType/>
  <cp:contentStatus/>
</cp:coreProperties>
</file>