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8850" activeTab="2"/>
  </bookViews>
  <sheets>
    <sheet name="ПР2к МП" sheetId="1" r:id="rId1"/>
    <sheet name="Пр3 к МП" sheetId="2" r:id="rId2"/>
    <sheet name="ПП1" sheetId="3" r:id="rId3"/>
    <sheet name="ПП2" sheetId="4" r:id="rId4"/>
    <sheet name="Приложение 4 МП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2">'ПП1'!$4:$5</definedName>
    <definedName name="_xlnm.Print_Titles" localSheetId="3">'ПП2'!$4:$5</definedName>
    <definedName name="_xlnm.Print_Titles" localSheetId="0">'ПР2к МП'!$4:$5</definedName>
    <definedName name="_xlnm.Print_Titles" localSheetId="1">'Пр3 к МП'!$6:$7</definedName>
    <definedName name="_xlnm.Print_Titles" localSheetId="4">'Приложение 4 МП'!$4:$5</definedName>
    <definedName name="кат">#REF!</definedName>
    <definedName name="М1">'[7]ПРОГНОЗ_1'!#REF!</definedName>
    <definedName name="Мониторинг1">'[8]Гр5(о)'!#REF!</definedName>
    <definedName name="_xlnm.Print_Area" localSheetId="2">'ПП1'!$A$1:$O$56</definedName>
    <definedName name="_xlnm.Print_Area" localSheetId="3">'ПП2'!$A$1:$O$15</definedName>
    <definedName name="_xlnm.Print_Area" localSheetId="0">'ПР2к МП'!$A$1:$K$20</definedName>
    <definedName name="_xlnm.Print_Area" localSheetId="4">'Приложение 4 МП'!$A$1:$V$9</definedName>
    <definedName name="ПОКАЗАТЕЛИ_ДОЛГОСР.ПРОГНОЗА" localSheetId="4">'[13]2002(v2)'!#REF!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<sst xmlns="http://schemas.openxmlformats.org/spreadsheetml/2006/main" count="264" uniqueCount="165">
  <si>
    <t>Код бюджетной классификации</t>
  </si>
  <si>
    <t>ГРБС</t>
  </si>
  <si>
    <t>ЦСР</t>
  </si>
  <si>
    <t>ВР</t>
  </si>
  <si>
    <t>Организация и проведение районных спортивно-массовых мероприятий</t>
  </si>
  <si>
    <t>1102</t>
  </si>
  <si>
    <t>244</t>
  </si>
  <si>
    <t>Администрация Богучанского района</t>
  </si>
  <si>
    <t>08</t>
  </si>
  <si>
    <t>№</t>
  </si>
  <si>
    <t>Наименование  программы, подпрограммы</t>
  </si>
  <si>
    <t xml:space="preserve">ГРБС </t>
  </si>
  <si>
    <t>Ожидаемый результат от реализации подпрограммного мероприятия
 (в натуральном выражении)</t>
  </si>
  <si>
    <t>РзПр</t>
  </si>
  <si>
    <t>1</t>
  </si>
  <si>
    <t>1.1.</t>
  </si>
  <si>
    <t>856</t>
  </si>
  <si>
    <t>1.2.</t>
  </si>
  <si>
    <t>1.3.</t>
  </si>
  <si>
    <t>3</t>
  </si>
  <si>
    <t>Задача 3. Модернизация инженерной инфраструктуры исторической части города Енисейска</t>
  </si>
  <si>
    <t>3.1.</t>
  </si>
  <si>
    <t xml:space="preserve">Устройство ливневой  канализации и системы водоотведения в городе Енисейске
</t>
  </si>
  <si>
    <t>министерство энергетики и жилищно-коммунального хозяйства Красноярского края</t>
  </si>
  <si>
    <t>510</t>
  </si>
  <si>
    <t>0502</t>
  </si>
  <si>
    <t>01</t>
  </si>
  <si>
    <t>522</t>
  </si>
  <si>
    <t>Строительство ливневой канализации протяженностью 13,034 км в исторической части города. Строительство системы водоотведения протяженностью 4,3 км в исторической части города</t>
  </si>
  <si>
    <t>Итого  по задаче 3</t>
  </si>
  <si>
    <t>4</t>
  </si>
  <si>
    <t>Задача 4. Содействие развитию туризма в городе Енисейске</t>
  </si>
  <si>
    <t>4.1</t>
  </si>
  <si>
    <t>Создание условий для развития туризма в  городе  Енисейске</t>
  </si>
  <si>
    <t>министерство спорта, туризма и молодежной политики Красноярского края</t>
  </si>
  <si>
    <t>164</t>
  </si>
  <si>
    <t>0412</t>
  </si>
  <si>
    <t>4.1.1.</t>
  </si>
  <si>
    <t xml:space="preserve">Организация и     
проведение        
информационных    
туров             
</t>
  </si>
  <si>
    <t>Количество  проинформированных лиц о туристско-рекреационных возможностях и услугах на территории города Енисейска и Енисейского района посредством информационного тура не менее 20 представителей средств  массовой информации и туристской индустрии ежегодн</t>
  </si>
  <si>
    <t>4.1.2.</t>
  </si>
  <si>
    <t xml:space="preserve">Подготовка        
справочно-        
информационной,   
сувенирной продукции и       
другого медиа-материала для     
использования в рамках            
информационной    
кампании          
</t>
  </si>
  <si>
    <t xml:space="preserve">Количество  проинформированных лиц о туристско-рекреационных возможностях и услугах на территории города Енисейска и Енисейского района не менее 450 тыс. человек ежегодно           
</t>
  </si>
  <si>
    <t>4.1.3.</t>
  </si>
  <si>
    <t xml:space="preserve">Поддержка         
событийного       
мероприятия       
("Енисейская уха")
и разработка      
руководства по    
использованию     
фирменного стиля  
"Августовской     
ярмарки" и        
"Енисейской ухи"  
</t>
  </si>
  <si>
    <t xml:space="preserve">Количество посетителей событийных мероприятий в городе Енисейске и Енисейском районе составит не менее 45 тыс. человек 
</t>
  </si>
  <si>
    <t>4.1.4.</t>
  </si>
  <si>
    <t xml:space="preserve">Разработка проекта
развития северного
направления для   
автотуристов (по  
пути следования   
город Красноярск -
город Енисейск)   
</t>
  </si>
  <si>
    <t xml:space="preserve">Проектная и рабочая документация на   
создание 3        
сервисных точек по
пути следования   
город Красноярск -
город Енисейск    
</t>
  </si>
  <si>
    <t>4.2.</t>
  </si>
  <si>
    <t xml:space="preserve">Предоставление    
субсидии бюджету  
муниципального    
образования город 
Енисейск на       
создание условий  
для развития      
туризма в городе  
Енисейске         
</t>
  </si>
  <si>
    <t xml:space="preserve">Количество  проинформированных лиц о туристско-рекреационных возможностях и услугах на территории города Енисейск и Енисейского района  не менее 290 тыс. человек 
</t>
  </si>
  <si>
    <t>Итого по задаче 4</t>
  </si>
  <si>
    <t>Итого по подпрограмме</t>
  </si>
  <si>
    <t>в том числе:</t>
  </si>
  <si>
    <t>Перечень мероприятий подпрограммы "Развитие массовой физической культуры и спорта"  
с указанием объема средств на их реализацию и ожидаемых результатов</t>
  </si>
  <si>
    <t>Цель. Создание доступных условий для занятий населения Богучанского района различных возрастных и социальных групп физической культуры и спортом</t>
  </si>
  <si>
    <t>Задача 1. Формирование мотивации к регулярным занятиям физической культурой и спортом посредством проведения, участия в организации официальных, спортивных мероприятий на территории Богучанского района.</t>
  </si>
  <si>
    <t xml:space="preserve"> Обеспечение участия спортсменов-членов сборных команд района в краевых спортивных мероприятиях, акциях, соревнованиях, сборах.</t>
  </si>
  <si>
    <t>0710080020</t>
  </si>
  <si>
    <t>Всего  по задаче</t>
  </si>
  <si>
    <t>Управление образования администрации Богучанского района</t>
  </si>
  <si>
    <t xml:space="preserve">Распределение планируемых расходов за счет средств районного бюджета по  мероприятиям и подпрограммам  муниципальной программы "Развитие физической  культуры и спорта в Богучанском районе"  
</t>
  </si>
  <si>
    <t>Статус (муниципальная  программа, подпрограмма)</t>
  </si>
  <si>
    <t>Наименование программы, подпрограммы</t>
  </si>
  <si>
    <t>Наименование ГРБС</t>
  </si>
  <si>
    <t>Муниципальная программа</t>
  </si>
  <si>
    <t xml:space="preserve"> "Развитие физической  культуры и спорта в Богучанском районе" </t>
  </si>
  <si>
    <t>всего расходные обязательства</t>
  </si>
  <si>
    <t>х</t>
  </si>
  <si>
    <t xml:space="preserve">в том числе по ГРБС </t>
  </si>
  <si>
    <t>Подпрограмма 1</t>
  </si>
  <si>
    <t>875</t>
  </si>
  <si>
    <t>Подпрограмма 2</t>
  </si>
  <si>
    <t xml:space="preserve">всего расходные обязательства </t>
  </si>
  <si>
    <t>Пропаганда здорового образа жизни через средства массовой информации,  проведение антиалкогольной, антинаркотической информационной кампании, в том числе:
- создание информационных раздаточных материалов силами волонтеров; 
-размещение информации в доступ</t>
  </si>
  <si>
    <t xml:space="preserve">Организация и проведение конференций,  слетов, проектов, программ, форумов, игр и прочие профилактические мероприятия. </t>
  </si>
  <si>
    <t>Организация и проведение обучающих семинаров, тренингов, форумов и конференций для специалистов по вопросам профилактики алкоголизма, наркомании и формирования здорового образа жизни.</t>
  </si>
  <si>
    <t xml:space="preserve"> Ресурсное обеспечение и прогнозная оценка расходов на реализацию целей муниципальной программы   "Развитие физической культуры и спорта в Богучанском районе" с учетом источников финансирования, в том числе средств краевого бюджета и районного бюджета</t>
  </si>
  <si>
    <t>Статус</t>
  </si>
  <si>
    <t>Наименование муниципальной  программы, подпрограммы муниципальной программы</t>
  </si>
  <si>
    <t xml:space="preserve"> "Развитие физической  культуры и спорта в Богучанском районе"  </t>
  </si>
  <si>
    <t xml:space="preserve">Всего                    </t>
  </si>
  <si>
    <t xml:space="preserve">в том числе:             </t>
  </si>
  <si>
    <t xml:space="preserve">краевой бюджет           </t>
  </si>
  <si>
    <t xml:space="preserve">районный бюджет   </t>
  </si>
  <si>
    <t>Перечень мероприятий подпрограммы "Формирование культуры здорового образа жизни"  
с указанием объема средств на их реализацию и ожидаемых результатов</t>
  </si>
  <si>
    <t xml:space="preserve">Цель. Формирование культуры здорового образа жизни  всех категорий населения Богучанского района. </t>
  </si>
  <si>
    <t>Задача 1. Создание условий, способствующих формированию здорового образа жизни и принятию превентивных мер по снижению негативных социально-экономических последствий, вызванных распространением алкоголизма и наркомании в Богучанском районе.</t>
  </si>
  <si>
    <t>0720080010</t>
  </si>
  <si>
    <t>Ежегодно не менее 6 мероприятий.</t>
  </si>
  <si>
    <t>0720080020</t>
  </si>
  <si>
    <t>0720080030</t>
  </si>
  <si>
    <t>2020 год</t>
  </si>
  <si>
    <t xml:space="preserve">«Развитие массовой физической культуры и спорта"   
</t>
  </si>
  <si>
    <t>"Формирование культуры здорового образа жизни"</t>
  </si>
  <si>
    <t>Итого  по задаче 1</t>
  </si>
  <si>
    <t>2</t>
  </si>
  <si>
    <t>Задача 2 Обеспечение развития массовой физической культуры и спорта на территории Богучанского района</t>
  </si>
  <si>
    <t>2.1</t>
  </si>
  <si>
    <t>Обеспечение деятельности (оказание услуг) подведомственных учреждений</t>
  </si>
  <si>
    <t>Итого по задаче 2</t>
  </si>
  <si>
    <t xml:space="preserve">«Развитие массовой физической культуры и спорта" 
</t>
  </si>
  <si>
    <t>0710040000</t>
  </si>
  <si>
    <t>07100Ч0020</t>
  </si>
  <si>
    <t>0710041000</t>
  </si>
  <si>
    <t>071004Г000</t>
  </si>
  <si>
    <t>071004Э000</t>
  </si>
  <si>
    <t>бюджет поселений</t>
  </si>
  <si>
    <t>0710047000</t>
  </si>
  <si>
    <t xml:space="preserve">Прогноз сводных показателей муниципальных заданий на оказание (выполние) муниципальных услуг (работ) муниципальными учреждениями по муниципальной программе </t>
  </si>
  <si>
    <t>2020год</t>
  </si>
  <si>
    <t xml:space="preserve">Наименование услуги и ее содержание:   Обеспечение деятельности (оказание услуг) подведомственных учреждений     </t>
  </si>
  <si>
    <t>Показатель объема услуги: Количество занятий</t>
  </si>
  <si>
    <t>Подпрограмма 1. Развитие массовой физической культуры и спорта в Богучанском районе"</t>
  </si>
  <si>
    <t>филармония</t>
  </si>
  <si>
    <t>Финансовое управление  администрации Богучанского района</t>
  </si>
  <si>
    <t>Финансовое управление администрации Богучанского района</t>
  </si>
  <si>
    <t>2021год</t>
  </si>
  <si>
    <t>2021 год</t>
  </si>
  <si>
    <t>07100Ц0000</t>
  </si>
  <si>
    <t>Ежегодное проведение не менее 56 официальных физкультурных, спортивных мероприятий с общим количеством участников не менее 15 тыс. человек.</t>
  </si>
  <si>
    <t>0710080040</t>
  </si>
  <si>
    <t>Создание условий, обеспечивающих возможность гражданам систематически заниматься физкультурой и спортом
Приобретение основных средств и орг. техники
Проведение ряда мероприятий по приведению бюджетных учреждений в соответствии с техническими нормами</t>
  </si>
  <si>
    <t>071P552280</t>
  </si>
  <si>
    <t>Муниципальное казенное учреждение «Муниципальная служба Заказчика»;</t>
  </si>
  <si>
    <t>071Р552280</t>
  </si>
  <si>
    <t>федеральный бюджет</t>
  </si>
  <si>
    <t>07100S6500</t>
  </si>
  <si>
    <t>2022год</t>
  </si>
  <si>
    <t>1.1</t>
  </si>
  <si>
    <t>не менее 260 спортсменов района ежегодно примут участие в краевых мероприятиях в том числе спортсменов-инвалидов не менее 30 человек.</t>
  </si>
  <si>
    <t xml:space="preserve">"Создание раздаточных материалов ежегодно по  2 тыс. экзм.;
Размещение информации в доступных Интернет-ресурсах ежегодно не менее 12 раз.
"
</t>
  </si>
  <si>
    <t>МКУ«Управление  культуры, физической культуры, спорта и молодежной политики  Богучанского района»</t>
  </si>
  <si>
    <t>830</t>
  </si>
  <si>
    <t>Источники финансирования</t>
  </si>
  <si>
    <t>в том числе за счет средств:</t>
  </si>
  <si>
    <t>Федеральный бюджет</t>
  </si>
  <si>
    <t>Краевой бюджет</t>
  </si>
  <si>
    <t>Районный бюджет</t>
  </si>
  <si>
    <t>Бюджет поселений</t>
  </si>
  <si>
    <t>ежегодно повысят квалификации 5 специалистов, работающих с детьми и молодежью.</t>
  </si>
  <si>
    <t xml:space="preserve"> МКУ«Управление  культуры, физической культуры, спорта и молодежной политики  Богучанского района»
</t>
  </si>
  <si>
    <t xml:space="preserve"> МКУ«Управление  культуры, физической культуры, спорта и молодежной политики  Богучанского района»</t>
  </si>
  <si>
    <t>1. Организация и проведение официальных спортивных мероприятий</t>
  </si>
  <si>
    <t>07100Ф0000</t>
  </si>
  <si>
    <t>0710080050</t>
  </si>
  <si>
    <t>071004М000</t>
  </si>
  <si>
    <t>1101</t>
  </si>
  <si>
    <t xml:space="preserve">
Приложение № 3 к муниципальной программе "Развитие физической культуры и спорта в Богучанском районе"</t>
  </si>
  <si>
    <t xml:space="preserve">
Приложение №2 к подпрограмме
"Формирование культуры здорового образа жизни"</t>
  </si>
  <si>
    <t xml:space="preserve"> 
Приложение № 4
к муниципальной программе «Развитие физкультуры и спорта в Богучанском районе» 
</t>
  </si>
  <si>
    <t>2023 год</t>
  </si>
  <si>
    <t>Итого на 2020-2023годы</t>
  </si>
  <si>
    <t>Итого на период 2020-2023гг.</t>
  </si>
  <si>
    <t>Итого на 2020 -2023годы</t>
  </si>
  <si>
    <t xml:space="preserve">МКУ«Управление  культуры, физической культуры, спорта и молодежной политики  Богучанского района»
</t>
  </si>
  <si>
    <t xml:space="preserve">
Приложение № 2 к муниципальной программе "Развитие физической культуры и спорта в Богучанском районе"</t>
  </si>
  <si>
    <t xml:space="preserve">
Приложение №2 к подпрограмме
"Развитие массовой физической культуры и спорта"</t>
  </si>
  <si>
    <t>Итого на период                                 
2020-2023гг.</t>
  </si>
  <si>
    <t>Наименование услуги (работы)</t>
  </si>
  <si>
    <t>Расходы (руб.), годы</t>
  </si>
  <si>
    <t>Оценка расходов (руб.), годы</t>
  </si>
  <si>
    <t>Значение показателяч объема услуги (работы)</t>
  </si>
  <si>
    <t>Расходы местного бюджета на оказание (выполнение) муниципальной услуги (работы), руб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</si>
</sst>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_-* #,##0.0_р_._-;\-* #,##0.0_р_._-;_-* &quot;-&quot;??_р_._-;_-@_-"/>
    <numFmt numFmtId="179" formatCode="_-* #,##0_р_._-;\-* #,##0_р_._-;_-* &quot;-&quot;??_р_._-;_-@_-"/>
    <numFmt numFmtId="180" formatCode="#,##0.000"/>
    <numFmt numFmtId="181" formatCode="_-* #,##0.0_р_._-;\-* #,##0.0_р_._-;_-* &quot;-&quot;?_р_._-;_-@_-"/>
    <numFmt numFmtId="182" formatCode="0.000"/>
    <numFmt numFmtId="183" formatCode="_-* #,##0.00_р_._-;\-* #,##0.00_р_._-;_-* &quot;-&quot;?_р_._-;_-@_-"/>
    <numFmt numFmtId="184" formatCode="_-* #,##0.000_р_._-;\-* #,##0.000_р_._-;_-* &quot;-&quot;?_р_._-;_-@_-"/>
    <numFmt numFmtId="185" formatCode="_-* #,##0.000_р_._-;\-* #,##0.000_р_._-;_-* &quot;-&quot;??_р_._-;_-@_-"/>
    <numFmt numFmtId="186" formatCode="_-* #,##0.0\ _₽_-;\-* #,##0.0\ _₽_-;_-* &quot;-&quot;?\ _₽_-;_-@_-"/>
    <numFmt numFmtId="187" formatCode="[$-FC19]d\ mmmm\ yyyy\ &quot;г.&quot;"/>
    <numFmt numFmtId="188" formatCode="#,##0.00_ ;\-#,##0.00\ "/>
  </numFmts>
  <fonts count="61">
    <font>
      <sz val="10"/>
      <name val="Arial Cyr"/>
      <family val="0"/>
    </font>
    <font>
      <sz val="12"/>
      <name val="Times New Roman"/>
      <family val="1"/>
    </font>
    <font>
      <u val="single"/>
      <sz val="7"/>
      <color indexed="12"/>
      <name val="Arial Cyr"/>
      <family val="0"/>
    </font>
    <font>
      <sz val="10"/>
      <name val="Arial"/>
      <family val="2"/>
    </font>
    <font>
      <u val="single"/>
      <sz val="7"/>
      <color indexed="36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" fillId="0" borderId="0">
      <alignment/>
      <protection/>
    </xf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6" fillId="0" borderId="0" xfId="0" applyFont="1" applyFill="1" applyAlignment="1">
      <alignment vertical="top" wrapText="1"/>
    </xf>
    <xf numFmtId="49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8" fillId="0" borderId="0" xfId="0" applyNumberFormat="1" applyFont="1" applyFill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176" fontId="6" fillId="0" borderId="0" xfId="0" applyNumberFormat="1" applyFont="1" applyFill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1" fillId="0" borderId="0" xfId="61" applyFont="1" applyFill="1" applyAlignment="1">
      <alignment vertical="top" wrapText="1"/>
      <protection/>
    </xf>
    <xf numFmtId="0" fontId="1" fillId="0" borderId="0" xfId="0" applyFont="1" applyBorder="1" applyAlignment="1">
      <alignment vertical="top" wrapText="1"/>
    </xf>
    <xf numFmtId="49" fontId="13" fillId="0" borderId="0" xfId="0" applyNumberFormat="1" applyFont="1" applyBorder="1" applyAlignment="1">
      <alignment horizontal="center" vertical="top" wrapText="1"/>
    </xf>
    <xf numFmtId="177" fontId="13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176" fontId="1" fillId="0" borderId="0" xfId="0" applyNumberFormat="1" applyFont="1" applyBorder="1" applyAlignment="1">
      <alignment vertical="top"/>
    </xf>
    <xf numFmtId="176" fontId="13" fillId="0" borderId="0" xfId="0" applyNumberFormat="1" applyFont="1" applyBorder="1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177" fontId="13" fillId="0" borderId="0" xfId="0" applyNumberFormat="1" applyFont="1" applyAlignment="1">
      <alignment horizontal="right" vertical="top" wrapText="1"/>
    </xf>
    <xf numFmtId="4" fontId="13" fillId="0" borderId="0" xfId="0" applyNumberFormat="1" applyFont="1" applyAlignment="1">
      <alignment vertical="top" wrapText="1"/>
    </xf>
    <xf numFmtId="0" fontId="13" fillId="0" borderId="0" xfId="0" applyFont="1" applyAlignment="1">
      <alignment vertical="top"/>
    </xf>
    <xf numFmtId="177" fontId="15" fillId="0" borderId="0" xfId="0" applyNumberFormat="1" applyFont="1" applyAlignment="1">
      <alignment horizontal="left" vertical="top" wrapText="1"/>
    </xf>
    <xf numFmtId="4" fontId="13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8" fillId="0" borderId="0" xfId="53" applyFont="1" applyFill="1" applyAlignment="1">
      <alignment wrapText="1"/>
      <protection/>
    </xf>
    <xf numFmtId="0" fontId="11" fillId="0" borderId="0" xfId="53" applyFont="1" applyAlignment="1">
      <alignment wrapText="1"/>
      <protection/>
    </xf>
    <xf numFmtId="0" fontId="11" fillId="0" borderId="0" xfId="53" applyFont="1" applyAlignment="1">
      <alignment vertical="top" wrapText="1"/>
      <protection/>
    </xf>
    <xf numFmtId="0" fontId="18" fillId="0" borderId="0" xfId="53" applyFont="1" applyFill="1" applyAlignment="1">
      <alignment vertical="top" wrapText="1"/>
      <protection/>
    </xf>
    <xf numFmtId="0" fontId="11" fillId="0" borderId="0" xfId="53" applyFont="1" applyFill="1" applyAlignment="1">
      <alignment vertical="top" wrapText="1"/>
      <protection/>
    </xf>
    <xf numFmtId="0" fontId="11" fillId="0" borderId="0" xfId="53" applyFont="1" applyAlignment="1">
      <alignment horizontal="center" vertical="top" wrapText="1"/>
      <protection/>
    </xf>
    <xf numFmtId="0" fontId="11" fillId="0" borderId="10" xfId="53" applyFont="1" applyBorder="1" applyAlignment="1">
      <alignment vertical="top" wrapText="1"/>
      <protection/>
    </xf>
    <xf numFmtId="0" fontId="6" fillId="0" borderId="12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vertical="top" wrapText="1"/>
    </xf>
    <xf numFmtId="0" fontId="16" fillId="33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top" wrapText="1"/>
    </xf>
    <xf numFmtId="49" fontId="20" fillId="0" borderId="13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183" fontId="20" fillId="0" borderId="10" xfId="0" applyNumberFormat="1" applyFont="1" applyFill="1" applyBorder="1" applyAlignment="1">
      <alignment horizontal="right" vertical="top" wrapText="1"/>
    </xf>
    <xf numFmtId="183" fontId="20" fillId="34" borderId="10" xfId="0" applyNumberFormat="1" applyFont="1" applyFill="1" applyBorder="1" applyAlignment="1">
      <alignment horizontal="right" vertical="top" wrapText="1"/>
    </xf>
    <xf numFmtId="49" fontId="20" fillId="34" borderId="10" xfId="0" applyNumberFormat="1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49" fontId="9" fillId="0" borderId="13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183" fontId="9" fillId="0" borderId="10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181" fontId="9" fillId="34" borderId="10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181" fontId="20" fillId="0" borderId="10" xfId="0" applyNumberFormat="1" applyFont="1" applyFill="1" applyBorder="1" applyAlignment="1">
      <alignment horizontal="right" vertical="top" wrapText="1"/>
    </xf>
    <xf numFmtId="181" fontId="21" fillId="0" borderId="10" xfId="0" applyNumberFormat="1" applyFont="1" applyFill="1" applyBorder="1" applyAlignment="1">
      <alignment horizontal="right" vertical="top" wrapText="1"/>
    </xf>
    <xf numFmtId="183" fontId="21" fillId="0" borderId="10" xfId="0" applyNumberFormat="1" applyFont="1" applyFill="1" applyBorder="1" applyAlignment="1">
      <alignment horizontal="right" vertical="top" wrapText="1"/>
    </xf>
    <xf numFmtId="0" fontId="9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horizontal="left" vertical="top" wrapText="1"/>
    </xf>
    <xf numFmtId="183" fontId="9" fillId="34" borderId="10" xfId="0" applyNumberFormat="1" applyFont="1" applyFill="1" applyBorder="1" applyAlignment="1">
      <alignment horizontal="right" vertical="top" wrapText="1"/>
    </xf>
    <xf numFmtId="49" fontId="9" fillId="34" borderId="10" xfId="0" applyNumberFormat="1" applyFont="1" applyFill="1" applyBorder="1" applyAlignment="1">
      <alignment horizontal="center" vertical="top" wrapText="1"/>
    </xf>
    <xf numFmtId="0" fontId="9" fillId="34" borderId="15" xfId="0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center" vertical="top" wrapText="1"/>
    </xf>
    <xf numFmtId="177" fontId="15" fillId="0" borderId="10" xfId="0" applyNumberFormat="1" applyFont="1" applyBorder="1" applyAlignment="1">
      <alignment horizontal="center" vertical="top" wrapText="1"/>
    </xf>
    <xf numFmtId="4" fontId="22" fillId="33" borderId="10" xfId="0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0" fontId="15" fillId="33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5" fillId="33" borderId="1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4" fontId="23" fillId="33" borderId="10" xfId="0" applyNumberFormat="1" applyFont="1" applyFill="1" applyBorder="1" applyAlignment="1">
      <alignment horizontal="right" vertical="center" wrapText="1"/>
    </xf>
    <xf numFmtId="4" fontId="24" fillId="33" borderId="10" xfId="0" applyNumberFormat="1" applyFont="1" applyFill="1" applyBorder="1" applyAlignment="1">
      <alignment horizontal="right" vertical="center" wrapText="1"/>
    </xf>
    <xf numFmtId="4" fontId="24" fillId="33" borderId="10" xfId="0" applyNumberFormat="1" applyFont="1" applyFill="1" applyBorder="1" applyAlignment="1">
      <alignment horizontal="right" vertical="top" wrapText="1"/>
    </xf>
    <xf numFmtId="176" fontId="24" fillId="33" borderId="10" xfId="0" applyNumberFormat="1" applyFont="1" applyFill="1" applyBorder="1" applyAlignment="1">
      <alignment horizontal="right" vertical="center" wrapText="1"/>
    </xf>
    <xf numFmtId="2" fontId="25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/>
    </xf>
    <xf numFmtId="1" fontId="24" fillId="0" borderId="10" xfId="0" applyNumberFormat="1" applyFont="1" applyBorder="1" applyAlignment="1">
      <alignment horizontal="center" vertical="top" wrapText="1"/>
    </xf>
    <xf numFmtId="177" fontId="24" fillId="0" borderId="10" xfId="0" applyNumberFormat="1" applyFont="1" applyBorder="1" applyAlignment="1">
      <alignment horizontal="center" vertical="top" wrapText="1"/>
    </xf>
    <xf numFmtId="4" fontId="23" fillId="33" borderId="10" xfId="0" applyNumberFormat="1" applyFont="1" applyFill="1" applyBorder="1" applyAlignment="1">
      <alignment horizontal="right" vertical="top" wrapText="1"/>
    </xf>
    <xf numFmtId="4" fontId="23" fillId="34" borderId="10" xfId="0" applyNumberFormat="1" applyFont="1" applyFill="1" applyBorder="1" applyAlignment="1">
      <alignment horizontal="right" vertical="top" wrapText="1"/>
    </xf>
    <xf numFmtId="4" fontId="24" fillId="33" borderId="10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49" fontId="15" fillId="0" borderId="13" xfId="0" applyNumberFormat="1" applyFont="1" applyBorder="1" applyAlignment="1">
      <alignment vertical="top" wrapText="1"/>
    </xf>
    <xf numFmtId="49" fontId="15" fillId="0" borderId="15" xfId="0" applyNumberFormat="1" applyFont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49" fontId="9" fillId="34" borderId="13" xfId="0" applyNumberFormat="1" applyFont="1" applyFill="1" applyBorder="1" applyAlignment="1">
      <alignment horizontal="center" vertical="top" wrapText="1"/>
    </xf>
    <xf numFmtId="49" fontId="9" fillId="34" borderId="14" xfId="0" applyNumberFormat="1" applyFont="1" applyFill="1" applyBorder="1" applyAlignment="1">
      <alignment horizontal="center" vertical="top" wrapText="1"/>
    </xf>
    <xf numFmtId="49" fontId="9" fillId="34" borderId="15" xfId="0" applyNumberFormat="1" applyFont="1" applyFill="1" applyBorder="1" applyAlignment="1">
      <alignment horizontal="center" vertical="top" wrapText="1"/>
    </xf>
    <xf numFmtId="49" fontId="20" fillId="34" borderId="13" xfId="0" applyNumberFormat="1" applyFont="1" applyFill="1" applyBorder="1" applyAlignment="1">
      <alignment horizontal="center" vertical="top" wrapText="1"/>
    </xf>
    <xf numFmtId="49" fontId="20" fillId="34" borderId="14" xfId="0" applyNumberFormat="1" applyFont="1" applyFill="1" applyBorder="1" applyAlignment="1">
      <alignment horizontal="center" vertical="top" wrapText="1"/>
    </xf>
    <xf numFmtId="49" fontId="20" fillId="34" borderId="15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center" vertical="top" wrapText="1"/>
    </xf>
    <xf numFmtId="183" fontId="20" fillId="34" borderId="10" xfId="0" applyNumberFormat="1" applyFont="1" applyFill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right" vertical="top" wrapText="1"/>
    </xf>
    <xf numFmtId="0" fontId="11" fillId="0" borderId="0" xfId="53" applyFont="1" applyFill="1" applyAlignment="1">
      <alignment horizontal="left" vertical="top" wrapText="1"/>
      <protection/>
    </xf>
    <xf numFmtId="0" fontId="11" fillId="0" borderId="10" xfId="53" applyFont="1" applyFill="1" applyBorder="1" applyAlignment="1">
      <alignment horizontal="left"/>
      <protection/>
    </xf>
    <xf numFmtId="0" fontId="6" fillId="0" borderId="12" xfId="53" applyFont="1" applyFill="1" applyBorder="1" applyAlignment="1">
      <alignment horizontal="center" vertical="top" wrapText="1"/>
      <protection/>
    </xf>
    <xf numFmtId="0" fontId="6" fillId="0" borderId="17" xfId="53" applyFont="1" applyFill="1" applyBorder="1" applyAlignment="1">
      <alignment horizontal="center" vertical="top" wrapText="1"/>
      <protection/>
    </xf>
    <xf numFmtId="0" fontId="6" fillId="0" borderId="17" xfId="53" applyFont="1" applyBorder="1" applyAlignment="1">
      <alignment horizontal="center" vertical="top" wrapText="1"/>
      <protection/>
    </xf>
    <xf numFmtId="0" fontId="6" fillId="0" borderId="12" xfId="53" applyFont="1" applyBorder="1" applyAlignment="1">
      <alignment horizontal="center" vertical="top" wrapText="1"/>
      <protection/>
    </xf>
    <xf numFmtId="4" fontId="20" fillId="34" borderId="10" xfId="0" applyNumberFormat="1" applyFont="1" applyFill="1" applyBorder="1" applyAlignment="1">
      <alignment horizontal="righ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top" wrapText="1"/>
    </xf>
    <xf numFmtId="0" fontId="13" fillId="33" borderId="17" xfId="0" applyFont="1" applyFill="1" applyBorder="1" applyAlignment="1">
      <alignment horizontal="center" vertical="top" wrapText="1"/>
    </xf>
    <xf numFmtId="177" fontId="17" fillId="33" borderId="0" xfId="0" applyNumberFormat="1" applyFont="1" applyFill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center" vertical="top" wrapText="1"/>
    </xf>
    <xf numFmtId="177" fontId="15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33" borderId="10" xfId="0" applyFont="1" applyFill="1" applyBorder="1" applyAlignment="1">
      <alignment horizontal="left" vertical="top" wrapText="1"/>
    </xf>
    <xf numFmtId="0" fontId="17" fillId="33" borderId="10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13" fillId="33" borderId="17" xfId="0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vertical="top" wrapText="1"/>
    </xf>
    <xf numFmtId="0" fontId="17" fillId="33" borderId="17" xfId="0" applyFont="1" applyFill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7" fillId="0" borderId="12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177" fontId="17" fillId="0" borderId="14" xfId="0" applyNumberFormat="1" applyFont="1" applyBorder="1" applyAlignment="1">
      <alignment horizontal="center" vertical="top" wrapText="1"/>
    </xf>
    <xf numFmtId="177" fontId="17" fillId="0" borderId="15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0" fillId="34" borderId="12" xfId="0" applyFont="1" applyFill="1" applyBorder="1" applyAlignment="1">
      <alignment horizontal="center" vertical="top" wrapText="1"/>
    </xf>
    <xf numFmtId="0" fontId="20" fillId="34" borderId="17" xfId="0" applyFont="1" applyFill="1" applyBorder="1" applyAlignment="1">
      <alignment horizontal="center" vertical="top" wrapText="1"/>
    </xf>
    <xf numFmtId="0" fontId="20" fillId="34" borderId="11" xfId="0" applyFont="1" applyFill="1" applyBorder="1" applyAlignment="1">
      <alignment horizontal="center" vertical="top" wrapText="1"/>
    </xf>
    <xf numFmtId="0" fontId="20" fillId="34" borderId="12" xfId="0" applyFont="1" applyFill="1" applyBorder="1" applyAlignment="1">
      <alignment horizontal="left" vertical="top" wrapText="1"/>
    </xf>
    <xf numFmtId="0" fontId="20" fillId="34" borderId="17" xfId="0" applyFont="1" applyFill="1" applyBorder="1" applyAlignment="1">
      <alignment horizontal="left" vertical="top" wrapText="1"/>
    </xf>
    <xf numFmtId="0" fontId="20" fillId="34" borderId="11" xfId="0" applyFont="1" applyFill="1" applyBorder="1" applyAlignment="1">
      <alignment horizontal="left" vertical="top" wrapText="1"/>
    </xf>
    <xf numFmtId="49" fontId="9" fillId="34" borderId="13" xfId="0" applyNumberFormat="1" applyFont="1" applyFill="1" applyBorder="1" applyAlignment="1">
      <alignment horizontal="center" vertical="top" wrapText="1"/>
    </xf>
    <xf numFmtId="49" fontId="9" fillId="34" borderId="14" xfId="0" applyNumberFormat="1" applyFont="1" applyFill="1" applyBorder="1" applyAlignment="1">
      <alignment horizontal="center" vertical="top" wrapText="1"/>
    </xf>
    <xf numFmtId="49" fontId="9" fillId="34" borderId="15" xfId="0" applyNumberFormat="1" applyFont="1" applyFill="1" applyBorder="1" applyAlignment="1">
      <alignment horizontal="center" vertical="top" wrapText="1"/>
    </xf>
    <xf numFmtId="49" fontId="20" fillId="34" borderId="13" xfId="0" applyNumberFormat="1" applyFont="1" applyFill="1" applyBorder="1" applyAlignment="1">
      <alignment horizontal="center" vertical="top" wrapText="1"/>
    </xf>
    <xf numFmtId="49" fontId="20" fillId="34" borderId="14" xfId="0" applyNumberFormat="1" applyFont="1" applyFill="1" applyBorder="1" applyAlignment="1">
      <alignment horizontal="center" vertical="top" wrapText="1"/>
    </xf>
    <xf numFmtId="49" fontId="20" fillId="34" borderId="15" xfId="0" applyNumberFormat="1" applyFont="1" applyFill="1" applyBorder="1" applyAlignment="1">
      <alignment horizontal="center" vertical="top" wrapText="1"/>
    </xf>
    <xf numFmtId="183" fontId="6" fillId="0" borderId="10" xfId="0" applyNumberFormat="1" applyFont="1" applyFill="1" applyBorder="1" applyAlignment="1">
      <alignment horizontal="center" vertical="top" wrapText="1"/>
    </xf>
    <xf numFmtId="0" fontId="9" fillId="34" borderId="12" xfId="0" applyFont="1" applyFill="1" applyBorder="1" applyAlignment="1">
      <alignment horizontal="left" vertical="top" wrapText="1"/>
    </xf>
    <xf numFmtId="0" fontId="9" fillId="34" borderId="17" xfId="0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11" fillId="0" borderId="18" xfId="61" applyFont="1" applyFill="1" applyBorder="1" applyAlignment="1">
      <alignment horizontal="left" vertical="top" wrapText="1"/>
      <protection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17" xfId="0" applyNumberFormat="1" applyFont="1" applyFill="1" applyBorder="1" applyAlignment="1">
      <alignment horizontal="center" vertical="top" wrapText="1"/>
    </xf>
    <xf numFmtId="0" fontId="9" fillId="34" borderId="13" xfId="0" applyFont="1" applyFill="1" applyBorder="1" applyAlignment="1">
      <alignment horizontal="left" vertical="top" wrapText="1"/>
    </xf>
    <xf numFmtId="0" fontId="9" fillId="34" borderId="14" xfId="0" applyFont="1" applyFill="1" applyBorder="1" applyAlignment="1">
      <alignment horizontal="left" vertical="top" wrapText="1"/>
    </xf>
    <xf numFmtId="0" fontId="9" fillId="34" borderId="15" xfId="0" applyFont="1" applyFill="1" applyBorder="1" applyAlignment="1">
      <alignment horizontal="left" vertical="top" wrapText="1"/>
    </xf>
    <xf numFmtId="0" fontId="9" fillId="34" borderId="12" xfId="0" applyFont="1" applyFill="1" applyBorder="1" applyAlignment="1">
      <alignment horizontal="center" vertical="top" wrapText="1"/>
    </xf>
    <xf numFmtId="0" fontId="9" fillId="34" borderId="17" xfId="0" applyFont="1" applyFill="1" applyBorder="1" applyAlignment="1">
      <alignment horizontal="center" vertical="top" wrapText="1"/>
    </xf>
    <xf numFmtId="0" fontId="9" fillId="34" borderId="11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15" xfId="0" applyFont="1" applyFill="1" applyBorder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26" fillId="0" borderId="13" xfId="0" applyNumberFormat="1" applyFont="1" applyFill="1" applyBorder="1" applyAlignment="1">
      <alignment horizontal="center" vertical="top" wrapText="1"/>
    </xf>
    <xf numFmtId="49" fontId="26" fillId="0" borderId="14" xfId="0" applyNumberFormat="1" applyFont="1" applyFill="1" applyBorder="1" applyAlignment="1">
      <alignment horizontal="center" vertical="top" wrapText="1"/>
    </xf>
    <xf numFmtId="49" fontId="26" fillId="0" borderId="15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49" fontId="20" fillId="34" borderId="12" xfId="0" applyNumberFormat="1" applyFont="1" applyFill="1" applyBorder="1" applyAlignment="1">
      <alignment horizontal="center" vertical="top" wrapText="1"/>
    </xf>
    <xf numFmtId="49" fontId="20" fillId="34" borderId="11" xfId="0" applyNumberFormat="1" applyFont="1" applyFill="1" applyBorder="1" applyAlignment="1">
      <alignment horizontal="center" vertical="top" wrapText="1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6" fillId="0" borderId="0" xfId="0" applyFont="1" applyFill="1" applyBorder="1" applyAlignment="1">
      <alignment horizontal="left" wrapText="1" readingOrder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49" fontId="20" fillId="0" borderId="13" xfId="0" applyNumberFormat="1" applyFont="1" applyFill="1" applyBorder="1" applyAlignment="1">
      <alignment horizontal="center" vertical="top" wrapText="1"/>
    </xf>
    <xf numFmtId="49" fontId="20" fillId="0" borderId="14" xfId="0" applyNumberFormat="1" applyFont="1" applyFill="1" applyBorder="1" applyAlignment="1">
      <alignment horizontal="center" vertical="top" wrapText="1"/>
    </xf>
    <xf numFmtId="49" fontId="20" fillId="0" borderId="15" xfId="0" applyNumberFormat="1" applyFont="1" applyFill="1" applyBorder="1" applyAlignment="1">
      <alignment horizontal="center" vertical="top" wrapText="1"/>
    </xf>
    <xf numFmtId="49" fontId="9" fillId="0" borderId="13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4" fontId="6" fillId="0" borderId="10" xfId="53" applyNumberFormat="1" applyFont="1" applyFill="1" applyBorder="1" applyAlignment="1">
      <alignment horizontal="center" vertical="top" wrapText="1"/>
      <protection/>
    </xf>
    <xf numFmtId="0" fontId="11" fillId="0" borderId="13" xfId="53" applyFont="1" applyFill="1" applyBorder="1" applyAlignment="1">
      <alignment horizontal="left" wrapText="1"/>
      <protection/>
    </xf>
    <xf numFmtId="0" fontId="11" fillId="0" borderId="14" xfId="53" applyFont="1" applyFill="1" applyBorder="1" applyAlignment="1">
      <alignment horizontal="left" wrapText="1"/>
      <protection/>
    </xf>
    <xf numFmtId="0" fontId="11" fillId="0" borderId="15" xfId="53" applyFont="1" applyFill="1" applyBorder="1" applyAlignment="1">
      <alignment horizontal="left" wrapText="1"/>
      <protection/>
    </xf>
    <xf numFmtId="4" fontId="6" fillId="0" borderId="10" xfId="53" applyNumberFormat="1" applyFont="1" applyBorder="1" applyAlignment="1">
      <alignment horizontal="center" vertical="top" wrapText="1"/>
      <protection/>
    </xf>
    <xf numFmtId="0" fontId="11" fillId="0" borderId="0" xfId="53" applyFont="1" applyFill="1" applyAlignment="1">
      <alignment horizontal="center" vertical="top" wrapText="1"/>
      <protection/>
    </xf>
    <xf numFmtId="0" fontId="9" fillId="0" borderId="13" xfId="53" applyFont="1" applyFill="1" applyBorder="1" applyAlignment="1">
      <alignment horizontal="left" vertical="top" wrapText="1"/>
      <protection/>
    </xf>
    <xf numFmtId="0" fontId="9" fillId="0" borderId="14" xfId="53" applyFont="1" applyFill="1" applyBorder="1" applyAlignment="1">
      <alignment horizontal="left" vertical="top" wrapText="1"/>
      <protection/>
    </xf>
    <xf numFmtId="0" fontId="9" fillId="0" borderId="15" xfId="53" applyFont="1" applyFill="1" applyBorder="1" applyAlignment="1">
      <alignment horizontal="left" vertical="top" wrapText="1"/>
      <protection/>
    </xf>
    <xf numFmtId="0" fontId="11" fillId="34" borderId="14" xfId="53" applyFont="1" applyFill="1" applyBorder="1" applyAlignment="1">
      <alignment horizontal="center" vertical="top" wrapText="1"/>
      <protection/>
    </xf>
    <xf numFmtId="0" fontId="11" fillId="34" borderId="15" xfId="53" applyFont="1" applyFill="1" applyBorder="1" applyAlignment="1">
      <alignment horizontal="center" vertical="top" wrapText="1"/>
      <protection/>
    </xf>
    <xf numFmtId="0" fontId="11" fillId="0" borderId="0" xfId="53" applyFont="1" applyFill="1" applyAlignment="1">
      <alignment horizontal="left" vertical="top" wrapText="1"/>
      <protection/>
    </xf>
    <xf numFmtId="0" fontId="11" fillId="0" borderId="13" xfId="53" applyFont="1" applyFill="1" applyBorder="1" applyAlignment="1">
      <alignment horizontal="left"/>
      <protection/>
    </xf>
    <xf numFmtId="0" fontId="11" fillId="0" borderId="14" xfId="53" applyFont="1" applyFill="1" applyBorder="1" applyAlignment="1">
      <alignment horizontal="left"/>
      <protection/>
    </xf>
    <xf numFmtId="0" fontId="11" fillId="0" borderId="15" xfId="53" applyFont="1" applyFill="1" applyBorder="1" applyAlignment="1">
      <alignment horizontal="left"/>
      <protection/>
    </xf>
    <xf numFmtId="0" fontId="18" fillId="0" borderId="10" xfId="53" applyFont="1" applyFill="1" applyBorder="1" applyAlignment="1">
      <alignment horizontal="center" vertical="top" wrapText="1"/>
      <protection/>
    </xf>
    <xf numFmtId="0" fontId="18" fillId="0" borderId="12" xfId="53" applyFont="1" applyFill="1" applyBorder="1" applyAlignment="1">
      <alignment horizontal="center" vertical="top" wrapText="1"/>
      <protection/>
    </xf>
    <xf numFmtId="0" fontId="11" fillId="0" borderId="14" xfId="53" applyFont="1" applyFill="1" applyBorder="1" applyAlignment="1">
      <alignment horizontal="center" vertical="top" wrapText="1"/>
      <protection/>
    </xf>
    <xf numFmtId="0" fontId="11" fillId="0" borderId="15" xfId="53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0;&#1091;&#1088;&#1072;&#1085;&#1086;&#1074;\Pr(2000)Tabl\9&#1072;&#1087;&#1088;2003\V&#1094;&#1077;&#1083;2.1_2002.1.04.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entr\c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view="pageBreakPreview" zoomScaleSheetLayoutView="100" zoomScalePageLayoutView="0" workbookViewId="0" topLeftCell="A1">
      <selection activeCell="I13" sqref="I13"/>
    </sheetView>
  </sheetViews>
  <sheetFormatPr defaultColWidth="9.00390625" defaultRowHeight="12.75"/>
  <cols>
    <col min="1" max="1" width="15.25390625" style="18" customWidth="1"/>
    <col min="2" max="2" width="28.75390625" style="18" customWidth="1"/>
    <col min="3" max="3" width="18.25390625" style="18" customWidth="1"/>
    <col min="4" max="4" width="12.625" style="19" customWidth="1"/>
    <col min="5" max="5" width="5.75390625" style="19" hidden="1" customWidth="1"/>
    <col min="6" max="6" width="15.375" style="20" customWidth="1"/>
    <col min="7" max="7" width="14.875" style="20" customWidth="1"/>
    <col min="8" max="8" width="14.00390625" style="20" customWidth="1"/>
    <col min="9" max="9" width="15.75390625" style="20" customWidth="1"/>
    <col min="10" max="10" width="20.75390625" style="20" customWidth="1"/>
    <col min="11" max="11" width="9.625" style="18" customWidth="1"/>
    <col min="12" max="16384" width="9.125" style="18" customWidth="1"/>
  </cols>
  <sheetData>
    <row r="1" spans="6:11" ht="19.5" customHeight="1">
      <c r="F1" s="124" t="s">
        <v>157</v>
      </c>
      <c r="G1" s="124"/>
      <c r="H1" s="124"/>
      <c r="I1" s="124"/>
      <c r="J1" s="124"/>
      <c r="K1" s="124"/>
    </row>
    <row r="2" spans="5:11" ht="33.75" customHeight="1">
      <c r="E2" s="21"/>
      <c r="F2" s="124"/>
      <c r="G2" s="124"/>
      <c r="H2" s="124"/>
      <c r="I2" s="124"/>
      <c r="J2" s="124"/>
      <c r="K2" s="124"/>
    </row>
    <row r="3" spans="1:10" ht="39" customHeight="1">
      <c r="A3" s="127" t="s">
        <v>62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s="22" customFormat="1" ht="27.75" customHeight="1">
      <c r="A4" s="121" t="s">
        <v>63</v>
      </c>
      <c r="B4" s="121" t="s">
        <v>64</v>
      </c>
      <c r="C4" s="129" t="s">
        <v>65</v>
      </c>
      <c r="D4" s="100" t="s">
        <v>0</v>
      </c>
      <c r="E4" s="101"/>
      <c r="F4" s="128" t="s">
        <v>161</v>
      </c>
      <c r="G4" s="128"/>
      <c r="H4" s="128"/>
      <c r="I4" s="128"/>
      <c r="J4" s="128"/>
    </row>
    <row r="5" spans="1:10" s="22" customFormat="1" ht="56.25" customHeight="1">
      <c r="A5" s="121"/>
      <c r="B5" s="121"/>
      <c r="C5" s="129"/>
      <c r="D5" s="79" t="s">
        <v>1</v>
      </c>
      <c r="E5" s="79" t="s">
        <v>3</v>
      </c>
      <c r="F5" s="76" t="s">
        <v>93</v>
      </c>
      <c r="G5" s="76" t="s">
        <v>118</v>
      </c>
      <c r="H5" s="76" t="s">
        <v>129</v>
      </c>
      <c r="I5" s="76" t="s">
        <v>152</v>
      </c>
      <c r="J5" s="76" t="s">
        <v>154</v>
      </c>
    </row>
    <row r="6" spans="1:10" s="23" customFormat="1" ht="27.75" customHeight="1">
      <c r="A6" s="122" t="s">
        <v>66</v>
      </c>
      <c r="B6" s="130" t="s">
        <v>67</v>
      </c>
      <c r="C6" s="80" t="s">
        <v>68</v>
      </c>
      <c r="D6" s="78" t="s">
        <v>69</v>
      </c>
      <c r="E6" s="81" t="s">
        <v>69</v>
      </c>
      <c r="F6" s="86">
        <f>+F9+F11+F8</f>
        <v>15877647.95</v>
      </c>
      <c r="G6" s="86">
        <f>+G9+G11+G8</f>
        <v>13871072</v>
      </c>
      <c r="H6" s="86">
        <f>+H9+H11+H8</f>
        <v>13871072</v>
      </c>
      <c r="I6" s="86">
        <f>+I9+I11+I8</f>
        <v>13871072</v>
      </c>
      <c r="J6" s="86">
        <f>SUM(F6:I6)</f>
        <v>57490863.95</v>
      </c>
    </row>
    <row r="7" spans="1:10" s="23" customFormat="1" ht="15" customHeight="1">
      <c r="A7" s="123"/>
      <c r="B7" s="131"/>
      <c r="C7" s="80" t="s">
        <v>70</v>
      </c>
      <c r="D7" s="78"/>
      <c r="E7" s="81"/>
      <c r="F7" s="77"/>
      <c r="G7" s="77"/>
      <c r="H7" s="77"/>
      <c r="I7" s="77"/>
      <c r="J7" s="77">
        <f>SUM(F7:F7)</f>
        <v>0</v>
      </c>
    </row>
    <row r="8" spans="1:10" s="23" customFormat="1" ht="53.25" customHeight="1" hidden="1">
      <c r="A8" s="123"/>
      <c r="B8" s="131"/>
      <c r="C8" s="82" t="s">
        <v>117</v>
      </c>
      <c r="D8" s="78">
        <v>890</v>
      </c>
      <c r="E8" s="81" t="s">
        <v>69</v>
      </c>
      <c r="F8" s="86"/>
      <c r="G8" s="86"/>
      <c r="H8" s="86"/>
      <c r="I8" s="86"/>
      <c r="J8" s="87">
        <f>SUM(F8:G8)</f>
        <v>0</v>
      </c>
    </row>
    <row r="9" spans="1:10" s="23" customFormat="1" ht="39" customHeight="1" hidden="1">
      <c r="A9" s="123"/>
      <c r="B9" s="131"/>
      <c r="C9" s="82" t="s">
        <v>61</v>
      </c>
      <c r="D9" s="78">
        <v>875</v>
      </c>
      <c r="E9" s="83" t="s">
        <v>69</v>
      </c>
      <c r="F9" s="87">
        <f>F14</f>
        <v>0</v>
      </c>
      <c r="G9" s="87">
        <f>G14</f>
        <v>0</v>
      </c>
      <c r="H9" s="87">
        <f>H14</f>
        <v>0</v>
      </c>
      <c r="I9" s="87">
        <f>I14</f>
        <v>0</v>
      </c>
      <c r="J9" s="87">
        <f>SUM(F9:I9)</f>
        <v>0</v>
      </c>
    </row>
    <row r="10" spans="1:10" s="23" customFormat="1" ht="50.25" customHeight="1" hidden="1">
      <c r="A10" s="123"/>
      <c r="B10" s="131"/>
      <c r="C10" s="82" t="s">
        <v>125</v>
      </c>
      <c r="D10" s="78">
        <v>830</v>
      </c>
      <c r="E10" s="83" t="s">
        <v>69</v>
      </c>
      <c r="F10" s="87"/>
      <c r="G10" s="87"/>
      <c r="H10" s="87"/>
      <c r="I10" s="87"/>
      <c r="J10" s="87">
        <f>SUM(F10:I10)</f>
        <v>0</v>
      </c>
    </row>
    <row r="11" spans="1:10" s="23" customFormat="1" ht="60.75" customHeight="1">
      <c r="A11" s="123"/>
      <c r="B11" s="131"/>
      <c r="C11" s="82" t="s">
        <v>133</v>
      </c>
      <c r="D11" s="78">
        <v>856</v>
      </c>
      <c r="E11" s="83" t="s">
        <v>69</v>
      </c>
      <c r="F11" s="87">
        <f>F15+F19</f>
        <v>15877647.95</v>
      </c>
      <c r="G11" s="87">
        <f>G15+G19</f>
        <v>13871072</v>
      </c>
      <c r="H11" s="87">
        <f>H15+H19</f>
        <v>13871072</v>
      </c>
      <c r="I11" s="87">
        <f>I15+I19</f>
        <v>13871072</v>
      </c>
      <c r="J11" s="87">
        <f>SUM(F11:I11)</f>
        <v>57490863.95</v>
      </c>
    </row>
    <row r="12" spans="1:10" s="23" customFormat="1" ht="30.75" customHeight="1">
      <c r="A12" s="122" t="s">
        <v>71</v>
      </c>
      <c r="B12" s="122" t="s">
        <v>94</v>
      </c>
      <c r="C12" s="80" t="s">
        <v>68</v>
      </c>
      <c r="D12" s="84" t="s">
        <v>69</v>
      </c>
      <c r="E12" s="84" t="s">
        <v>69</v>
      </c>
      <c r="F12" s="88">
        <f>+F14+F15+F16</f>
        <v>15677647.95</v>
      </c>
      <c r="G12" s="88">
        <f>+G14+G15+G16</f>
        <v>13671072</v>
      </c>
      <c r="H12" s="88">
        <f>+H14+H15+H16</f>
        <v>13671072</v>
      </c>
      <c r="I12" s="88">
        <f>+I14+I15+I16</f>
        <v>13671072</v>
      </c>
      <c r="J12" s="88">
        <f>J14+J15+J16</f>
        <v>56690863.95</v>
      </c>
    </row>
    <row r="13" spans="1:10" s="23" customFormat="1" ht="12.75" customHeight="1">
      <c r="A13" s="123"/>
      <c r="B13" s="123"/>
      <c r="C13" s="80" t="s">
        <v>70</v>
      </c>
      <c r="D13" s="84"/>
      <c r="E13" s="84"/>
      <c r="F13" s="88"/>
      <c r="G13" s="88"/>
      <c r="H13" s="88"/>
      <c r="I13" s="88"/>
      <c r="J13" s="87">
        <f>SUM(F13:F13)</f>
        <v>0</v>
      </c>
    </row>
    <row r="14" spans="1:10" s="23" customFormat="1" ht="41.25" customHeight="1" hidden="1">
      <c r="A14" s="123"/>
      <c r="B14" s="123"/>
      <c r="C14" s="82" t="s">
        <v>61</v>
      </c>
      <c r="D14" s="85" t="s">
        <v>72</v>
      </c>
      <c r="E14" s="85" t="s">
        <v>69</v>
      </c>
      <c r="F14" s="89"/>
      <c r="G14" s="89"/>
      <c r="H14" s="89"/>
      <c r="I14" s="89"/>
      <c r="J14" s="87">
        <f>SUM(F14:I14)</f>
        <v>0</v>
      </c>
    </row>
    <row r="15" spans="1:10" s="23" customFormat="1" ht="63.75" customHeight="1">
      <c r="A15" s="123"/>
      <c r="B15" s="123"/>
      <c r="C15" s="82" t="s">
        <v>143</v>
      </c>
      <c r="D15" s="85" t="s">
        <v>16</v>
      </c>
      <c r="E15" s="85" t="s">
        <v>69</v>
      </c>
      <c r="F15" s="87">
        <f>ПП1!J9+ПП1!J10+ПП1!J22+ПП1!J36+ПП1!J37+ПП1!J38+ПП1!J39+ПП1!J40+ПП1!J41+ПП1!J42+ПП1!J43</f>
        <v>15677647.95</v>
      </c>
      <c r="G15" s="87">
        <f>ПП1!K9+ПП1!K10+ПП1!K22+ПП1!K36+ПП1!K37+ПП1!K38+ПП1!K39+ПП1!K40+ПП1!K41+ПП1!K42</f>
        <v>13671072</v>
      </c>
      <c r="H15" s="87">
        <f>ПП1!L9+ПП1!L10+ПП1!L22+ПП1!L36+ПП1!L37+ПП1!L38+ПП1!L39+ПП1!L40+ПП1!L41+ПП1!L42</f>
        <v>13671072</v>
      </c>
      <c r="I15" s="87">
        <f>ПП1!M9+ПП1!M10+ПП1!M22+ПП1!M36+ПП1!M37+ПП1!M38+ПП1!M39+ПП1!M40+ПП1!M41+ПП1!M42</f>
        <v>13671072</v>
      </c>
      <c r="J15" s="87">
        <f>SUM(F15:I15)</f>
        <v>56690863.95</v>
      </c>
    </row>
    <row r="16" spans="1:11" s="23" customFormat="1" ht="52.5" customHeight="1" hidden="1">
      <c r="A16" s="123"/>
      <c r="B16" s="123"/>
      <c r="C16" s="82" t="s">
        <v>125</v>
      </c>
      <c r="D16" s="85" t="s">
        <v>134</v>
      </c>
      <c r="E16" s="85"/>
      <c r="F16" s="89"/>
      <c r="G16" s="89"/>
      <c r="H16" s="89"/>
      <c r="I16" s="89"/>
      <c r="J16" s="87">
        <f>SUM(F16:I16)</f>
        <v>0</v>
      </c>
      <c r="K16"/>
    </row>
    <row r="17" spans="1:11" s="23" customFormat="1" ht="27" customHeight="1">
      <c r="A17" s="122" t="s">
        <v>73</v>
      </c>
      <c r="B17" s="122" t="s">
        <v>95</v>
      </c>
      <c r="C17" s="80" t="s">
        <v>74</v>
      </c>
      <c r="D17" s="84" t="s">
        <v>69</v>
      </c>
      <c r="E17" s="84" t="s">
        <v>69</v>
      </c>
      <c r="F17" s="90">
        <f>F19</f>
        <v>200000</v>
      </c>
      <c r="G17" s="90">
        <f>G19</f>
        <v>200000</v>
      </c>
      <c r="H17" s="90">
        <f>H19</f>
        <v>200000</v>
      </c>
      <c r="I17" s="90">
        <f>I19</f>
        <v>200000</v>
      </c>
      <c r="J17" s="90">
        <f>J19</f>
        <v>800000</v>
      </c>
      <c r="K17"/>
    </row>
    <row r="18" spans="1:11" s="23" customFormat="1" ht="16.5" customHeight="1">
      <c r="A18" s="123"/>
      <c r="B18" s="123"/>
      <c r="C18" s="80" t="s">
        <v>70</v>
      </c>
      <c r="D18" s="84"/>
      <c r="E18" s="84"/>
      <c r="F18" s="91"/>
      <c r="G18" s="91"/>
      <c r="H18" s="91"/>
      <c r="I18" s="91"/>
      <c r="J18" s="87">
        <f>SUM(F18:F18)</f>
        <v>0</v>
      </c>
      <c r="K18"/>
    </row>
    <row r="19" spans="1:11" s="23" customFormat="1" ht="62.25" customHeight="1">
      <c r="A19" s="123"/>
      <c r="B19" s="123"/>
      <c r="C19" s="82" t="s">
        <v>143</v>
      </c>
      <c r="D19" s="84">
        <v>856</v>
      </c>
      <c r="E19" s="84" t="s">
        <v>69</v>
      </c>
      <c r="F19" s="90">
        <f>ПП2!J14</f>
        <v>200000</v>
      </c>
      <c r="G19" s="90">
        <f>ПП2!K14</f>
        <v>200000</v>
      </c>
      <c r="H19" s="90">
        <f>ПП2!L14</f>
        <v>200000</v>
      </c>
      <c r="I19" s="90">
        <f>ПП2!M14</f>
        <v>200000</v>
      </c>
      <c r="J19" s="87">
        <f>SUM(F19:I19)</f>
        <v>800000</v>
      </c>
      <c r="K19" s="99"/>
    </row>
    <row r="20" spans="1:10" s="24" customFormat="1" ht="41.25" customHeight="1">
      <c r="A20" s="125"/>
      <c r="B20" s="126"/>
      <c r="C20" s="126"/>
      <c r="D20" s="126"/>
      <c r="E20" s="126"/>
      <c r="F20" s="126"/>
      <c r="G20" s="126"/>
      <c r="H20" s="126"/>
      <c r="I20" s="126"/>
      <c r="J20" s="126"/>
    </row>
    <row r="21" spans="4:10" s="24" customFormat="1" ht="15.75">
      <c r="D21" s="25"/>
      <c r="E21" s="25"/>
      <c r="F21" s="26"/>
      <c r="G21" s="26"/>
      <c r="H21" s="26"/>
      <c r="I21" s="26"/>
      <c r="J21" s="26"/>
    </row>
    <row r="22" spans="6:10" ht="15.75">
      <c r="F22" s="27"/>
      <c r="G22" s="27"/>
      <c r="H22" s="27"/>
      <c r="I22" s="27"/>
      <c r="J22" s="27"/>
    </row>
    <row r="23" spans="6:10" ht="15.75">
      <c r="F23" s="27"/>
      <c r="G23" s="27"/>
      <c r="H23" s="27"/>
      <c r="I23" s="27"/>
      <c r="J23" s="27"/>
    </row>
    <row r="24" spans="6:10" ht="15.75">
      <c r="F24" s="27"/>
      <c r="G24" s="27"/>
      <c r="H24" s="27"/>
      <c r="I24" s="27"/>
      <c r="J24" s="27"/>
    </row>
    <row r="25" spans="6:10" ht="15.75">
      <c r="F25" s="27"/>
      <c r="G25" s="27"/>
      <c r="H25" s="27"/>
      <c r="I25" s="27"/>
      <c r="J25" s="27"/>
    </row>
    <row r="26" spans="6:10" ht="15.75">
      <c r="F26" s="27"/>
      <c r="G26" s="27"/>
      <c r="H26" s="27"/>
      <c r="I26" s="27"/>
      <c r="J26" s="27"/>
    </row>
    <row r="27" spans="6:10" ht="15.75">
      <c r="F27" s="27"/>
      <c r="G27" s="27"/>
      <c r="H27" s="27"/>
      <c r="I27" s="27"/>
      <c r="J27" s="27"/>
    </row>
    <row r="28" spans="6:10" ht="15.75">
      <c r="F28" s="27"/>
      <c r="G28" s="27"/>
      <c r="H28" s="27"/>
      <c r="I28" s="27"/>
      <c r="J28" s="27"/>
    </row>
    <row r="29" spans="6:10" ht="15.75">
      <c r="F29" s="27"/>
      <c r="G29" s="27"/>
      <c r="H29" s="27"/>
      <c r="I29" s="27"/>
      <c r="J29" s="27"/>
    </row>
    <row r="30" spans="6:10" ht="15.75">
      <c r="F30" s="27"/>
      <c r="G30" s="27"/>
      <c r="H30" s="27"/>
      <c r="I30" s="27"/>
      <c r="J30" s="27"/>
    </row>
    <row r="31" spans="6:10" ht="15.75">
      <c r="F31" s="27"/>
      <c r="G31" s="27"/>
      <c r="H31" s="27"/>
      <c r="I31" s="27"/>
      <c r="J31" s="27"/>
    </row>
    <row r="32" spans="6:10" ht="15.75">
      <c r="F32" s="27"/>
      <c r="G32" s="27"/>
      <c r="H32" s="27"/>
      <c r="I32" s="27"/>
      <c r="J32" s="27"/>
    </row>
    <row r="33" spans="6:10" ht="15.75">
      <c r="F33" s="27"/>
      <c r="G33" s="27"/>
      <c r="H33" s="27"/>
      <c r="I33" s="27"/>
      <c r="J33" s="27"/>
    </row>
    <row r="34" spans="6:10" ht="15.75">
      <c r="F34" s="27"/>
      <c r="G34" s="27"/>
      <c r="H34" s="27"/>
      <c r="I34" s="27"/>
      <c r="J34" s="27"/>
    </row>
    <row r="35" spans="6:10" ht="15.75">
      <c r="F35" s="27"/>
      <c r="G35" s="27"/>
      <c r="H35" s="27"/>
      <c r="I35" s="27"/>
      <c r="J35" s="27"/>
    </row>
    <row r="36" spans="6:10" ht="15.75">
      <c r="F36" s="27"/>
      <c r="G36" s="27"/>
      <c r="H36" s="27"/>
      <c r="I36" s="27"/>
      <c r="J36" s="27"/>
    </row>
    <row r="37" spans="6:10" ht="15.75">
      <c r="F37" s="27"/>
      <c r="G37" s="27"/>
      <c r="H37" s="27"/>
      <c r="I37" s="27"/>
      <c r="J37" s="27"/>
    </row>
    <row r="38" spans="6:10" ht="15.75">
      <c r="F38" s="27"/>
      <c r="G38" s="27"/>
      <c r="H38" s="27"/>
      <c r="I38" s="27"/>
      <c r="J38" s="27"/>
    </row>
    <row r="39" spans="6:10" ht="15.75">
      <c r="F39" s="27"/>
      <c r="G39" s="27"/>
      <c r="H39" s="27"/>
      <c r="I39" s="27"/>
      <c r="J39" s="27"/>
    </row>
    <row r="40" spans="6:10" ht="15.75">
      <c r="F40" s="27"/>
      <c r="G40" s="27"/>
      <c r="H40" s="27"/>
      <c r="I40" s="27"/>
      <c r="J40" s="27"/>
    </row>
    <row r="41" spans="6:10" ht="15.75">
      <c r="F41" s="27"/>
      <c r="G41" s="27"/>
      <c r="H41" s="27"/>
      <c r="I41" s="27"/>
      <c r="J41" s="27"/>
    </row>
    <row r="42" spans="6:10" ht="15.75">
      <c r="F42" s="27"/>
      <c r="G42" s="27"/>
      <c r="H42" s="27"/>
      <c r="I42" s="27"/>
      <c r="J42" s="27"/>
    </row>
    <row r="43" spans="6:10" ht="15.75">
      <c r="F43" s="27"/>
      <c r="G43" s="27"/>
      <c r="H43" s="27"/>
      <c r="I43" s="27"/>
      <c r="J43" s="27"/>
    </row>
    <row r="44" spans="6:10" ht="15.75">
      <c r="F44" s="27"/>
      <c r="G44" s="27"/>
      <c r="H44" s="27"/>
      <c r="I44" s="27"/>
      <c r="J44" s="27"/>
    </row>
    <row r="45" spans="6:10" ht="15.75">
      <c r="F45" s="27"/>
      <c r="G45" s="27"/>
      <c r="H45" s="27"/>
      <c r="I45" s="27"/>
      <c r="J45" s="27"/>
    </row>
    <row r="46" spans="6:10" ht="15.75">
      <c r="F46" s="27"/>
      <c r="G46" s="27"/>
      <c r="H46" s="27"/>
      <c r="I46" s="27"/>
      <c r="J46" s="27"/>
    </row>
    <row r="47" spans="6:10" ht="15.75">
      <c r="F47" s="27"/>
      <c r="G47" s="27"/>
      <c r="H47" s="27"/>
      <c r="I47" s="27"/>
      <c r="J47" s="27"/>
    </row>
    <row r="48" spans="6:10" ht="15.75">
      <c r="F48" s="27"/>
      <c r="G48" s="27"/>
      <c r="H48" s="27"/>
      <c r="I48" s="27"/>
      <c r="J48" s="27"/>
    </row>
    <row r="49" spans="6:10" ht="15.75">
      <c r="F49" s="27"/>
      <c r="G49" s="27"/>
      <c r="H49" s="27"/>
      <c r="I49" s="27"/>
      <c r="J49" s="27"/>
    </row>
    <row r="50" spans="6:10" ht="15.75">
      <c r="F50" s="27"/>
      <c r="G50" s="27"/>
      <c r="H50" s="27"/>
      <c r="I50" s="27"/>
      <c r="J50" s="27"/>
    </row>
    <row r="51" spans="6:10" ht="15.75">
      <c r="F51" s="27"/>
      <c r="G51" s="27"/>
      <c r="H51" s="27"/>
      <c r="I51" s="27"/>
      <c r="J51" s="27"/>
    </row>
    <row r="52" spans="6:10" ht="15.75">
      <c r="F52" s="27"/>
      <c r="G52" s="27"/>
      <c r="H52" s="27"/>
      <c r="I52" s="27"/>
      <c r="J52" s="27"/>
    </row>
    <row r="53" spans="6:10" ht="15.75">
      <c r="F53" s="27"/>
      <c r="G53" s="27"/>
      <c r="H53" s="27"/>
      <c r="I53" s="27"/>
      <c r="J53" s="27"/>
    </row>
    <row r="54" spans="6:10" ht="15.75">
      <c r="F54" s="27"/>
      <c r="G54" s="27"/>
      <c r="H54" s="27"/>
      <c r="I54" s="27"/>
      <c r="J54" s="27"/>
    </row>
    <row r="55" spans="6:10" ht="15.75">
      <c r="F55" s="27"/>
      <c r="G55" s="27"/>
      <c r="H55" s="27"/>
      <c r="I55" s="27"/>
      <c r="J55" s="27"/>
    </row>
    <row r="56" spans="6:10" ht="15.75">
      <c r="F56" s="27"/>
      <c r="G56" s="27"/>
      <c r="H56" s="27"/>
      <c r="I56" s="27"/>
      <c r="J56" s="27"/>
    </row>
    <row r="57" spans="6:10" ht="15.75">
      <c r="F57" s="27"/>
      <c r="G57" s="27"/>
      <c r="H57" s="27"/>
      <c r="I57" s="27"/>
      <c r="J57" s="27"/>
    </row>
    <row r="58" spans="6:10" ht="15.75">
      <c r="F58" s="27"/>
      <c r="G58" s="27"/>
      <c r="H58" s="27"/>
      <c r="I58" s="27"/>
      <c r="J58" s="27"/>
    </row>
    <row r="59" spans="6:10" ht="15.75">
      <c r="F59" s="27"/>
      <c r="G59" s="27"/>
      <c r="H59" s="27"/>
      <c r="I59" s="27"/>
      <c r="J59" s="27"/>
    </row>
    <row r="60" spans="6:10" ht="15.75">
      <c r="F60" s="27"/>
      <c r="G60" s="27"/>
      <c r="H60" s="27"/>
      <c r="I60" s="27"/>
      <c r="J60" s="27"/>
    </row>
    <row r="61" spans="6:10" ht="15.75">
      <c r="F61" s="27"/>
      <c r="G61" s="27"/>
      <c r="H61" s="27"/>
      <c r="I61" s="27"/>
      <c r="J61" s="27"/>
    </row>
    <row r="62" spans="6:10" ht="15.75">
      <c r="F62" s="27"/>
      <c r="G62" s="27"/>
      <c r="H62" s="27"/>
      <c r="I62" s="27"/>
      <c r="J62" s="27"/>
    </row>
    <row r="63" spans="6:10" ht="15.75">
      <c r="F63" s="27"/>
      <c r="G63" s="27"/>
      <c r="H63" s="27"/>
      <c r="I63" s="27"/>
      <c r="J63" s="27"/>
    </row>
    <row r="64" spans="6:10" ht="15.75">
      <c r="F64" s="27"/>
      <c r="G64" s="27"/>
      <c r="H64" s="27"/>
      <c r="I64" s="27"/>
      <c r="J64" s="27"/>
    </row>
    <row r="65" spans="6:10" ht="15.75">
      <c r="F65" s="27"/>
      <c r="G65" s="27"/>
      <c r="H65" s="27"/>
      <c r="I65" s="27"/>
      <c r="J65" s="27"/>
    </row>
    <row r="66" spans="6:10" ht="15.75">
      <c r="F66" s="27"/>
      <c r="G66" s="27"/>
      <c r="H66" s="27"/>
      <c r="I66" s="27"/>
      <c r="J66" s="27"/>
    </row>
    <row r="67" spans="6:10" ht="15.75">
      <c r="F67" s="27"/>
      <c r="G67" s="27"/>
      <c r="H67" s="27"/>
      <c r="I67" s="27"/>
      <c r="J67" s="27"/>
    </row>
    <row r="68" spans="6:10" ht="15.75">
      <c r="F68" s="27"/>
      <c r="G68" s="27"/>
      <c r="H68" s="27"/>
      <c r="I68" s="27"/>
      <c r="J68" s="27"/>
    </row>
    <row r="69" spans="6:10" ht="15.75">
      <c r="F69" s="27"/>
      <c r="G69" s="27"/>
      <c r="H69" s="27"/>
      <c r="I69" s="27"/>
      <c r="J69" s="27"/>
    </row>
    <row r="70" spans="6:10" ht="15.75">
      <c r="F70" s="27"/>
      <c r="G70" s="27"/>
      <c r="H70" s="27"/>
      <c r="I70" s="27"/>
      <c r="J70" s="27"/>
    </row>
    <row r="71" spans="6:10" ht="15.75">
      <c r="F71" s="27"/>
      <c r="G71" s="27"/>
      <c r="H71" s="27"/>
      <c r="I71" s="27"/>
      <c r="J71" s="27"/>
    </row>
    <row r="72" spans="6:10" ht="15.75">
      <c r="F72" s="27"/>
      <c r="G72" s="27"/>
      <c r="H72" s="27"/>
      <c r="I72" s="27"/>
      <c r="J72" s="27"/>
    </row>
    <row r="73" spans="6:10" ht="15.75">
      <c r="F73" s="27"/>
      <c r="G73" s="27"/>
      <c r="H73" s="27"/>
      <c r="I73" s="27"/>
      <c r="J73" s="27"/>
    </row>
    <row r="74" spans="6:10" ht="15.75">
      <c r="F74" s="27"/>
      <c r="G74" s="27"/>
      <c r="H74" s="27"/>
      <c r="I74" s="27"/>
      <c r="J74" s="27"/>
    </row>
    <row r="75" spans="6:10" ht="15.75">
      <c r="F75" s="27"/>
      <c r="G75" s="27"/>
      <c r="H75" s="27"/>
      <c r="I75" s="27"/>
      <c r="J75" s="27"/>
    </row>
    <row r="76" spans="6:10" ht="15.75">
      <c r="F76" s="27"/>
      <c r="G76" s="27"/>
      <c r="H76" s="27"/>
      <c r="I76" s="27"/>
      <c r="J76" s="27"/>
    </row>
    <row r="77" spans="6:10" ht="15.75">
      <c r="F77" s="27"/>
      <c r="G77" s="27"/>
      <c r="H77" s="27"/>
      <c r="I77" s="27"/>
      <c r="J77" s="27"/>
    </row>
    <row r="78" spans="6:10" ht="15.75">
      <c r="F78" s="27"/>
      <c r="G78" s="27"/>
      <c r="H78" s="27"/>
      <c r="I78" s="27"/>
      <c r="J78" s="27"/>
    </row>
    <row r="79" spans="6:10" ht="15.75">
      <c r="F79" s="27"/>
      <c r="G79" s="27"/>
      <c r="H79" s="27"/>
      <c r="I79" s="27"/>
      <c r="J79" s="27"/>
    </row>
    <row r="80" spans="6:10" ht="15.75">
      <c r="F80" s="27"/>
      <c r="G80" s="27"/>
      <c r="H80" s="27"/>
      <c r="I80" s="27"/>
      <c r="J80" s="27"/>
    </row>
    <row r="81" spans="6:10" ht="15.75">
      <c r="F81" s="27"/>
      <c r="G81" s="27"/>
      <c r="H81" s="27"/>
      <c r="I81" s="27"/>
      <c r="J81" s="27"/>
    </row>
    <row r="82" spans="6:10" ht="15.75">
      <c r="F82" s="27"/>
      <c r="G82" s="27"/>
      <c r="H82" s="27"/>
      <c r="I82" s="27"/>
      <c r="J82" s="27"/>
    </row>
    <row r="83" spans="6:10" ht="15.75">
      <c r="F83" s="27"/>
      <c r="G83" s="27"/>
      <c r="H83" s="27"/>
      <c r="I83" s="27"/>
      <c r="J83" s="27"/>
    </row>
    <row r="84" spans="6:10" ht="15.75">
      <c r="F84" s="27"/>
      <c r="G84" s="27"/>
      <c r="H84" s="27"/>
      <c r="I84" s="27"/>
      <c r="J84" s="27"/>
    </row>
    <row r="85" spans="6:10" ht="15.75">
      <c r="F85" s="27"/>
      <c r="G85" s="27"/>
      <c r="H85" s="27"/>
      <c r="I85" s="27"/>
      <c r="J85" s="27"/>
    </row>
  </sheetData>
  <sheetProtection/>
  <mergeCells count="13">
    <mergeCell ref="A20:J20"/>
    <mergeCell ref="A3:J3"/>
    <mergeCell ref="F4:J4"/>
    <mergeCell ref="C4:C5"/>
    <mergeCell ref="B17:B19"/>
    <mergeCell ref="B6:B11"/>
    <mergeCell ref="A17:A19"/>
    <mergeCell ref="A4:A5"/>
    <mergeCell ref="B4:B5"/>
    <mergeCell ref="A12:A16"/>
    <mergeCell ref="B12:B16"/>
    <mergeCell ref="A6:A11"/>
    <mergeCell ref="F1:K2"/>
  </mergeCells>
  <printOptions/>
  <pageMargins left="0.3937007874015748" right="0.3937007874015748" top="1.1811023622047245" bottom="0.3937007874015748" header="0.31496062992125984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="110" zoomScaleNormal="110" zoomScalePageLayoutView="0" workbookViewId="0" topLeftCell="A1">
      <selection activeCell="E8" sqref="E8:G8"/>
    </sheetView>
  </sheetViews>
  <sheetFormatPr defaultColWidth="9.00390625" defaultRowHeight="12.75"/>
  <cols>
    <col min="1" max="1" width="15.25390625" style="28" customWidth="1"/>
    <col min="2" max="2" width="27.75390625" style="29" customWidth="1"/>
    <col min="3" max="3" width="15.75390625" style="29" customWidth="1"/>
    <col min="4" max="5" width="11.875" style="30" customWidth="1"/>
    <col min="6" max="6" width="11.75390625" style="30" customWidth="1"/>
    <col min="7" max="7" width="12.75390625" style="30" customWidth="1"/>
    <col min="8" max="8" width="15.00390625" style="30" customWidth="1"/>
    <col min="9" max="9" width="11.375" style="31" bestFit="1" customWidth="1"/>
    <col min="10" max="11" width="9.25390625" style="29" bestFit="1" customWidth="1"/>
    <col min="12" max="12" width="10.00390625" style="29" bestFit="1" customWidth="1"/>
    <col min="13" max="15" width="9.25390625" style="29" bestFit="1" customWidth="1"/>
    <col min="16" max="16384" width="9.125" style="29" customWidth="1"/>
  </cols>
  <sheetData>
    <row r="1" spans="3:8" ht="15.75" customHeight="1">
      <c r="C1" s="124" t="s">
        <v>149</v>
      </c>
      <c r="D1" s="124"/>
      <c r="E1" s="124"/>
      <c r="F1" s="124"/>
      <c r="G1" s="124"/>
      <c r="H1" s="124"/>
    </row>
    <row r="2" spans="3:12" ht="51" customHeight="1">
      <c r="C2" s="124"/>
      <c r="D2" s="124"/>
      <c r="E2" s="124"/>
      <c r="F2" s="124"/>
      <c r="G2" s="124"/>
      <c r="H2" s="124"/>
      <c r="J2" s="32"/>
      <c r="K2" s="32"/>
      <c r="L2" s="32"/>
    </row>
    <row r="3" spans="4:12" ht="12.75" customHeight="1">
      <c r="D3" s="33"/>
      <c r="E3" s="33"/>
      <c r="F3" s="33"/>
      <c r="G3" s="33"/>
      <c r="H3" s="33"/>
      <c r="J3" s="32"/>
      <c r="K3" s="32"/>
      <c r="L3" s="32"/>
    </row>
    <row r="4" spans="1:12" ht="40.5" customHeight="1">
      <c r="A4" s="147" t="s">
        <v>78</v>
      </c>
      <c r="B4" s="147"/>
      <c r="C4" s="147"/>
      <c r="D4" s="147"/>
      <c r="E4" s="147"/>
      <c r="F4" s="147"/>
      <c r="G4" s="147"/>
      <c r="H4" s="147"/>
      <c r="I4" s="34"/>
      <c r="J4" s="35"/>
      <c r="K4" s="35"/>
      <c r="L4" s="35"/>
    </row>
    <row r="6" spans="1:9" s="35" customFormat="1" ht="16.5" customHeight="1">
      <c r="A6" s="143" t="s">
        <v>79</v>
      </c>
      <c r="B6" s="142" t="s">
        <v>80</v>
      </c>
      <c r="C6" s="142" t="s">
        <v>135</v>
      </c>
      <c r="D6" s="145" t="s">
        <v>162</v>
      </c>
      <c r="E6" s="145"/>
      <c r="F6" s="145"/>
      <c r="G6" s="145"/>
      <c r="H6" s="146"/>
      <c r="I6" s="34"/>
    </row>
    <row r="7" spans="1:9" s="35" customFormat="1" ht="59.25" customHeight="1">
      <c r="A7" s="144"/>
      <c r="B7" s="142"/>
      <c r="C7" s="142"/>
      <c r="D7" s="92" t="s">
        <v>93</v>
      </c>
      <c r="E7" s="92" t="s">
        <v>119</v>
      </c>
      <c r="F7" s="92" t="s">
        <v>129</v>
      </c>
      <c r="G7" s="92" t="s">
        <v>152</v>
      </c>
      <c r="H7" s="93" t="s">
        <v>159</v>
      </c>
      <c r="I7" s="34"/>
    </row>
    <row r="8" spans="1:8" ht="12.75" customHeight="1">
      <c r="A8" s="134" t="s">
        <v>66</v>
      </c>
      <c r="B8" s="140" t="s">
        <v>81</v>
      </c>
      <c r="C8" s="44" t="s">
        <v>82</v>
      </c>
      <c r="D8" s="94">
        <f>D13+D12</f>
        <v>15877647.95</v>
      </c>
      <c r="E8" s="94">
        <f>E13+E12</f>
        <v>13871072</v>
      </c>
      <c r="F8" s="94">
        <f>F13+F12</f>
        <v>13871072</v>
      </c>
      <c r="G8" s="94">
        <f>G13+G12</f>
        <v>13871072</v>
      </c>
      <c r="H8" s="94">
        <f>D8+E8+F8+G8</f>
        <v>57490863.95</v>
      </c>
    </row>
    <row r="9" spans="1:8" ht="12.75">
      <c r="A9" s="135"/>
      <c r="B9" s="141"/>
      <c r="C9" s="44" t="s">
        <v>83</v>
      </c>
      <c r="D9" s="88"/>
      <c r="E9" s="88"/>
      <c r="F9" s="88"/>
      <c r="G9" s="88"/>
      <c r="H9" s="94"/>
    </row>
    <row r="10" spans="1:8" ht="24">
      <c r="A10" s="135"/>
      <c r="B10" s="141"/>
      <c r="C10" s="44" t="s">
        <v>127</v>
      </c>
      <c r="D10" s="88"/>
      <c r="E10" s="88"/>
      <c r="F10" s="88"/>
      <c r="G10" s="88"/>
      <c r="H10" s="95">
        <f>D10</f>
        <v>0</v>
      </c>
    </row>
    <row r="11" spans="1:8" ht="12.75">
      <c r="A11" s="135"/>
      <c r="B11" s="141"/>
      <c r="C11" s="44" t="s">
        <v>84</v>
      </c>
      <c r="D11" s="88">
        <f aca="true" t="shared" si="0" ref="D11:G12">D19</f>
        <v>0</v>
      </c>
      <c r="E11" s="88">
        <f t="shared" si="0"/>
        <v>0</v>
      </c>
      <c r="F11" s="88">
        <f t="shared" si="0"/>
        <v>0</v>
      </c>
      <c r="G11" s="88">
        <f t="shared" si="0"/>
        <v>0</v>
      </c>
      <c r="H11" s="95">
        <f>D11+E11+F11</f>
        <v>0</v>
      </c>
    </row>
    <row r="12" spans="1:8" ht="12.75">
      <c r="A12" s="135"/>
      <c r="B12" s="141"/>
      <c r="C12" s="44" t="s">
        <v>108</v>
      </c>
      <c r="D12" s="88">
        <f t="shared" si="0"/>
        <v>935200</v>
      </c>
      <c r="E12" s="88">
        <f t="shared" si="0"/>
        <v>900000</v>
      </c>
      <c r="F12" s="88">
        <f t="shared" si="0"/>
        <v>900000</v>
      </c>
      <c r="G12" s="88">
        <f t="shared" si="0"/>
        <v>900000</v>
      </c>
      <c r="H12" s="95">
        <f>D12+E12+F12+G12</f>
        <v>3635200</v>
      </c>
    </row>
    <row r="13" spans="1:8" ht="16.5" customHeight="1">
      <c r="A13" s="135"/>
      <c r="B13" s="141"/>
      <c r="C13" s="44" t="s">
        <v>85</v>
      </c>
      <c r="D13" s="88">
        <f>D21+D26</f>
        <v>14942447.95</v>
      </c>
      <c r="E13" s="88">
        <f>E21+E26</f>
        <v>12971072</v>
      </c>
      <c r="F13" s="88">
        <f>F21+F26</f>
        <v>12971072</v>
      </c>
      <c r="G13" s="88">
        <f>G21+G26</f>
        <v>12971072</v>
      </c>
      <c r="H13" s="95">
        <f>D13+E13+F13+G13</f>
        <v>53855663.95</v>
      </c>
    </row>
    <row r="14" spans="1:8" ht="0.75" customHeight="1">
      <c r="A14" s="134" t="s">
        <v>71</v>
      </c>
      <c r="B14" s="136" t="s">
        <v>102</v>
      </c>
      <c r="C14" s="44"/>
      <c r="D14" s="96"/>
      <c r="E14" s="96"/>
      <c r="F14" s="96"/>
      <c r="G14" s="96"/>
      <c r="H14" s="95">
        <f>D14+E14+F14</f>
        <v>0</v>
      </c>
    </row>
    <row r="15" spans="1:8" ht="36" hidden="1">
      <c r="A15" s="135"/>
      <c r="B15" s="137"/>
      <c r="C15" s="45" t="s">
        <v>7</v>
      </c>
      <c r="D15" s="96"/>
      <c r="E15" s="96"/>
      <c r="F15" s="96"/>
      <c r="G15" s="96"/>
      <c r="H15" s="95" t="e">
        <f>#REF!+D15+E15+F15</f>
        <v>#REF!</v>
      </c>
    </row>
    <row r="16" spans="1:8" ht="12.75">
      <c r="A16" s="135"/>
      <c r="B16" s="137"/>
      <c r="C16" s="44" t="s">
        <v>82</v>
      </c>
      <c r="D16" s="96">
        <f>D20+D21</f>
        <v>15677647.95</v>
      </c>
      <c r="E16" s="96">
        <f>E20+E21</f>
        <v>13671072</v>
      </c>
      <c r="F16" s="96">
        <f>F20+F21</f>
        <v>13671072</v>
      </c>
      <c r="G16" s="96">
        <f>G20+G21</f>
        <v>13671072</v>
      </c>
      <c r="H16" s="95">
        <f>D16+E16+F16+G16</f>
        <v>56690863.95</v>
      </c>
    </row>
    <row r="17" spans="1:8" ht="12.75">
      <c r="A17" s="135"/>
      <c r="B17" s="137"/>
      <c r="C17" s="44" t="s">
        <v>83</v>
      </c>
      <c r="D17" s="96"/>
      <c r="E17" s="96"/>
      <c r="F17" s="96"/>
      <c r="G17" s="96"/>
      <c r="H17" s="95">
        <f>D17+E17+F17</f>
        <v>0</v>
      </c>
    </row>
    <row r="18" spans="1:8" ht="24">
      <c r="A18" s="135"/>
      <c r="B18" s="137"/>
      <c r="C18" s="44" t="s">
        <v>127</v>
      </c>
      <c r="D18" s="96"/>
      <c r="E18" s="96"/>
      <c r="F18" s="96"/>
      <c r="G18" s="96"/>
      <c r="H18" s="95">
        <f>D18+E18+F18+G18</f>
        <v>0</v>
      </c>
    </row>
    <row r="19" spans="1:8" ht="12.75">
      <c r="A19" s="135"/>
      <c r="B19" s="138"/>
      <c r="C19" s="44" t="s">
        <v>84</v>
      </c>
      <c r="D19" s="96"/>
      <c r="E19" s="96"/>
      <c r="F19" s="96"/>
      <c r="G19" s="96"/>
      <c r="H19" s="95">
        <f>D19+E19+F19+G19</f>
        <v>0</v>
      </c>
    </row>
    <row r="20" spans="1:8" ht="12.75">
      <c r="A20" s="135"/>
      <c r="B20" s="138"/>
      <c r="C20" s="44" t="s">
        <v>108</v>
      </c>
      <c r="D20" s="96">
        <f>ПП1!J37</f>
        <v>935200</v>
      </c>
      <c r="E20" s="96">
        <f>ПП1!K37</f>
        <v>900000</v>
      </c>
      <c r="F20" s="96">
        <f>ПП1!L37</f>
        <v>900000</v>
      </c>
      <c r="G20" s="96">
        <f>ПП1!M37</f>
        <v>900000</v>
      </c>
      <c r="H20" s="95">
        <f>D20+E20+F20+G20</f>
        <v>3635200</v>
      </c>
    </row>
    <row r="21" spans="1:8" ht="15.75" customHeight="1">
      <c r="A21" s="135"/>
      <c r="B21" s="139"/>
      <c r="C21" s="44" t="s">
        <v>85</v>
      </c>
      <c r="D21" s="96">
        <f>ПП1!J9+ПП1!J10+ПП1!J22+ПП1!J36+ПП1!J38+ПП1!J39+ПП1!J40+ПП1!J41+ПП1!J42+ПП1!J43</f>
        <v>14742447.95</v>
      </c>
      <c r="E21" s="96">
        <f>ПП1!K9+ПП1!K10+ПП1!K22+ПП1!K36+ПП1!K38+ПП1!K39+ПП1!K40+ПП1!K41+ПП1!K42</f>
        <v>12771072</v>
      </c>
      <c r="F21" s="96">
        <f>ПП1!L9+ПП1!L10+ПП1!L22+ПП1!L36+ПП1!L38+ПП1!L39+ПП1!L40+ПП1!L41+ПП1!L42</f>
        <v>12771072</v>
      </c>
      <c r="G21" s="96">
        <f>ПП1!M9+ПП1!M10+ПП1!M22+ПП1!M36+ПП1!M38+ПП1!M39+ПП1!M40+ПП1!M41+ПП1!M42</f>
        <v>12771072</v>
      </c>
      <c r="H21" s="95">
        <f>D21+E21+F21+G21</f>
        <v>53055663.95</v>
      </c>
    </row>
    <row r="22" spans="1:9" s="35" customFormat="1" ht="15.75" customHeight="1" hidden="1">
      <c r="A22" s="132" t="s">
        <v>73</v>
      </c>
      <c r="B22" s="133" t="s">
        <v>95</v>
      </c>
      <c r="C22" s="45" t="s">
        <v>7</v>
      </c>
      <c r="D22" s="88"/>
      <c r="E22" s="88"/>
      <c r="F22" s="88"/>
      <c r="G22" s="88"/>
      <c r="H22" s="95" t="e">
        <f>#REF!+D22+E22+F22+G22</f>
        <v>#REF!</v>
      </c>
      <c r="I22" s="34"/>
    </row>
    <row r="23" spans="1:9" s="35" customFormat="1" ht="15.75" customHeight="1">
      <c r="A23" s="132"/>
      <c r="B23" s="133"/>
      <c r="C23" s="44" t="s">
        <v>82</v>
      </c>
      <c r="D23" s="88">
        <v>200000</v>
      </c>
      <c r="E23" s="88">
        <v>200000</v>
      </c>
      <c r="F23" s="88">
        <v>200000</v>
      </c>
      <c r="G23" s="88">
        <v>200000</v>
      </c>
      <c r="H23" s="95">
        <f>D23+E23+F23+G23</f>
        <v>800000</v>
      </c>
      <c r="I23" s="34"/>
    </row>
    <row r="24" spans="1:9" s="35" customFormat="1" ht="15" customHeight="1">
      <c r="A24" s="132"/>
      <c r="B24" s="133"/>
      <c r="C24" s="44" t="s">
        <v>83</v>
      </c>
      <c r="D24" s="88"/>
      <c r="E24" s="88"/>
      <c r="F24" s="88"/>
      <c r="G24" s="88"/>
      <c r="H24" s="95">
        <f>D24+E24+F24+G24</f>
        <v>0</v>
      </c>
      <c r="I24" s="34"/>
    </row>
    <row r="25" spans="1:9" s="35" customFormat="1" ht="15" customHeight="1">
      <c r="A25" s="132"/>
      <c r="B25" s="133"/>
      <c r="C25" s="44" t="s">
        <v>84</v>
      </c>
      <c r="D25" s="88"/>
      <c r="E25" s="88"/>
      <c r="F25" s="88"/>
      <c r="G25" s="88"/>
      <c r="H25" s="95">
        <f>D25+E25+F25+G25</f>
        <v>0</v>
      </c>
      <c r="I25" s="34"/>
    </row>
    <row r="26" spans="1:9" s="35" customFormat="1" ht="18" customHeight="1">
      <c r="A26" s="132"/>
      <c r="B26" s="133"/>
      <c r="C26" s="44" t="s">
        <v>85</v>
      </c>
      <c r="D26" s="88">
        <v>200000</v>
      </c>
      <c r="E26" s="88">
        <f>ПП2!K8+ПП2!K9+ПП2!K10</f>
        <v>200000</v>
      </c>
      <c r="F26" s="88">
        <f>ПП2!L8+ПП2!L9+ПП2!L10</f>
        <v>200000</v>
      </c>
      <c r="G26" s="88">
        <f>ПП2!M8+ПП2!M9+ПП2!M10</f>
        <v>200000</v>
      </c>
      <c r="H26" s="95">
        <f>D26+E26+F26+G26</f>
        <v>800000</v>
      </c>
      <c r="I26" s="34"/>
    </row>
  </sheetData>
  <sheetProtection/>
  <mergeCells count="12">
    <mergeCell ref="C6:C7"/>
    <mergeCell ref="A6:A7"/>
    <mergeCell ref="B6:B7"/>
    <mergeCell ref="C1:H2"/>
    <mergeCell ref="D6:H6"/>
    <mergeCell ref="A4:H4"/>
    <mergeCell ref="A22:A26"/>
    <mergeCell ref="B22:B26"/>
    <mergeCell ref="A14:A21"/>
    <mergeCell ref="B14:B21"/>
    <mergeCell ref="B8:B13"/>
    <mergeCell ref="A8:A13"/>
  </mergeCells>
  <printOptions/>
  <pageMargins left="0.3937007874015748" right="0.1968503937007874" top="0.5905511811023623" bottom="0.3937007874015748" header="0.31496062992125984" footer="0"/>
  <pageSetup horizontalDpi="600" verticalDpi="600" orientation="landscape" paperSize="9" scale="90" r:id="rId1"/>
  <headerFooter alignWithMargins="0">
    <oddHeader>&amp;C&amp;8&amp;P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R56"/>
  <sheetViews>
    <sheetView tabSelected="1" zoomScale="70" zoomScaleNormal="70" zoomScaleSheetLayoutView="70" zoomScalePageLayoutView="0" workbookViewId="0" topLeftCell="A7">
      <selection activeCell="M37" sqref="M37"/>
    </sheetView>
  </sheetViews>
  <sheetFormatPr defaultColWidth="9.00390625" defaultRowHeight="12.75"/>
  <cols>
    <col min="1" max="1" width="6.875" style="2" customWidth="1"/>
    <col min="2" max="2" width="29.25390625" style="1" customWidth="1"/>
    <col min="3" max="3" width="18.25390625" style="1" customWidth="1"/>
    <col min="4" max="5" width="9.125" style="1" customWidth="1"/>
    <col min="6" max="6" width="4.25390625" style="1" customWidth="1"/>
    <col min="7" max="7" width="5.625" style="1" customWidth="1"/>
    <col min="8" max="8" width="6.625" style="1" customWidth="1"/>
    <col min="9" max="9" width="5.00390625" style="1" hidden="1" customWidth="1"/>
    <col min="10" max="10" width="15.375" style="1" customWidth="1"/>
    <col min="11" max="11" width="16.375" style="1" customWidth="1"/>
    <col min="12" max="13" width="17.375" style="1" customWidth="1"/>
    <col min="14" max="14" width="18.375" style="1" customWidth="1"/>
    <col min="15" max="15" width="26.25390625" style="1" customWidth="1"/>
    <col min="16" max="16" width="10.375" style="1" bestFit="1" customWidth="1"/>
    <col min="17" max="16384" width="9.125" style="1" customWidth="1"/>
  </cols>
  <sheetData>
    <row r="1" spans="5:18" ht="75.75" customHeight="1">
      <c r="E1" s="3"/>
      <c r="F1" s="3"/>
      <c r="G1" s="3"/>
      <c r="H1" s="3"/>
      <c r="I1" s="3"/>
      <c r="J1" s="195" t="s">
        <v>158</v>
      </c>
      <c r="K1" s="195"/>
      <c r="L1" s="195"/>
      <c r="M1" s="195"/>
      <c r="N1" s="195"/>
      <c r="O1" s="195"/>
      <c r="P1" s="195"/>
      <c r="Q1" s="195"/>
      <c r="R1" s="195"/>
    </row>
    <row r="2" spans="1:15" ht="39" customHeight="1">
      <c r="A2" s="182" t="s">
        <v>55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5:8" ht="15.75">
      <c r="E3" s="4"/>
      <c r="F3" s="5" t="s">
        <v>8</v>
      </c>
      <c r="G3" s="4">
        <v>2</v>
      </c>
      <c r="H3" s="4"/>
    </row>
    <row r="4" spans="1:15" ht="18" customHeight="1">
      <c r="A4" s="188" t="s">
        <v>9</v>
      </c>
      <c r="B4" s="189" t="s">
        <v>10</v>
      </c>
      <c r="C4" s="183" t="s">
        <v>11</v>
      </c>
      <c r="D4" s="198" t="s">
        <v>0</v>
      </c>
      <c r="E4" s="196"/>
      <c r="F4" s="196"/>
      <c r="G4" s="196"/>
      <c r="H4" s="196"/>
      <c r="I4" s="197"/>
      <c r="J4" s="196"/>
      <c r="K4" s="196"/>
      <c r="L4" s="196"/>
      <c r="M4" s="196"/>
      <c r="N4" s="197"/>
      <c r="O4" s="183" t="s">
        <v>12</v>
      </c>
    </row>
    <row r="5" spans="1:15" ht="83.25" customHeight="1">
      <c r="A5" s="188"/>
      <c r="B5" s="190"/>
      <c r="C5" s="183"/>
      <c r="D5" s="7" t="s">
        <v>1</v>
      </c>
      <c r="E5" s="7" t="s">
        <v>13</v>
      </c>
      <c r="F5" s="198" t="s">
        <v>2</v>
      </c>
      <c r="G5" s="196"/>
      <c r="H5" s="197"/>
      <c r="I5" s="7" t="s">
        <v>3</v>
      </c>
      <c r="J5" s="7" t="s">
        <v>93</v>
      </c>
      <c r="K5" s="7" t="s">
        <v>118</v>
      </c>
      <c r="L5" s="7" t="s">
        <v>129</v>
      </c>
      <c r="M5" s="7" t="s">
        <v>152</v>
      </c>
      <c r="N5" s="7" t="s">
        <v>153</v>
      </c>
      <c r="O5" s="183"/>
    </row>
    <row r="6" spans="1:15" ht="32.25" customHeight="1">
      <c r="A6" s="6"/>
      <c r="B6" s="199" t="s">
        <v>56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1"/>
      <c r="O6" s="7"/>
    </row>
    <row r="7" spans="1:15" ht="19.5" customHeight="1">
      <c r="A7" s="6" t="s">
        <v>14</v>
      </c>
      <c r="B7" s="179" t="s">
        <v>57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1"/>
      <c r="O7" s="7"/>
    </row>
    <row r="8" spans="1:15" ht="56.25" customHeight="1" hidden="1">
      <c r="A8" s="171" t="s">
        <v>15</v>
      </c>
      <c r="B8" s="151" t="s">
        <v>4</v>
      </c>
      <c r="C8" s="154" t="s">
        <v>133</v>
      </c>
      <c r="D8" s="191" t="s">
        <v>16</v>
      </c>
      <c r="E8" s="110">
        <v>1102</v>
      </c>
      <c r="F8" s="185" t="s">
        <v>103</v>
      </c>
      <c r="G8" s="186"/>
      <c r="H8" s="187"/>
      <c r="I8" s="109">
        <v>612</v>
      </c>
      <c r="J8" s="112"/>
      <c r="K8" s="119"/>
      <c r="L8" s="112"/>
      <c r="M8" s="112"/>
      <c r="N8" s="112">
        <f aca="true" t="shared" si="0" ref="N8:N22">SUM(J8:M8)</f>
        <v>0</v>
      </c>
      <c r="O8" s="148" t="s">
        <v>121</v>
      </c>
    </row>
    <row r="9" spans="1:15" ht="120" customHeight="1">
      <c r="A9" s="184"/>
      <c r="B9" s="153"/>
      <c r="C9" s="156"/>
      <c r="D9" s="192"/>
      <c r="E9" s="51" t="s">
        <v>148</v>
      </c>
      <c r="F9" s="160" t="s">
        <v>103</v>
      </c>
      <c r="G9" s="161"/>
      <c r="H9" s="162"/>
      <c r="I9" s="52">
        <v>611</v>
      </c>
      <c r="J9" s="111">
        <v>843700</v>
      </c>
      <c r="K9" s="119">
        <v>843700</v>
      </c>
      <c r="L9" s="111">
        <v>843700</v>
      </c>
      <c r="M9" s="111">
        <v>843700</v>
      </c>
      <c r="N9" s="112">
        <f t="shared" si="0"/>
        <v>3374800</v>
      </c>
      <c r="O9" s="150"/>
    </row>
    <row r="10" spans="1:15" ht="21.75" customHeight="1">
      <c r="A10" s="171" t="s">
        <v>17</v>
      </c>
      <c r="B10" s="151" t="s">
        <v>58</v>
      </c>
      <c r="C10" s="154" t="s">
        <v>156</v>
      </c>
      <c r="D10" s="52">
        <v>856</v>
      </c>
      <c r="E10" s="51" t="s">
        <v>5</v>
      </c>
      <c r="F10" s="160" t="s">
        <v>59</v>
      </c>
      <c r="G10" s="193"/>
      <c r="H10" s="194"/>
      <c r="I10" s="52">
        <v>612</v>
      </c>
      <c r="J10" s="50">
        <f>590000-287122+420646.6-239000</f>
        <v>484524.6</v>
      </c>
      <c r="K10" s="50">
        <v>747230</v>
      </c>
      <c r="L10" s="50">
        <v>747230</v>
      </c>
      <c r="M10" s="50">
        <v>747230</v>
      </c>
      <c r="N10" s="112">
        <f t="shared" si="0"/>
        <v>2726214.6</v>
      </c>
      <c r="O10" s="148" t="s">
        <v>131</v>
      </c>
    </row>
    <row r="11" spans="1:15" ht="30" customHeight="1" hidden="1">
      <c r="A11" s="172"/>
      <c r="B11" s="152"/>
      <c r="C11" s="155"/>
      <c r="D11" s="52">
        <v>875</v>
      </c>
      <c r="E11" s="51" t="s">
        <v>5</v>
      </c>
      <c r="F11" s="160" t="s">
        <v>128</v>
      </c>
      <c r="G11" s="161"/>
      <c r="H11" s="162"/>
      <c r="I11" s="52">
        <v>611</v>
      </c>
      <c r="J11" s="50"/>
      <c r="K11" s="50"/>
      <c r="L11" s="50"/>
      <c r="M11" s="50"/>
      <c r="N11" s="112">
        <f t="shared" si="0"/>
        <v>0</v>
      </c>
      <c r="O11" s="149"/>
    </row>
    <row r="12" spans="1:15" ht="165.75" customHeight="1" hidden="1">
      <c r="A12" s="172"/>
      <c r="B12" s="152"/>
      <c r="C12" s="155"/>
      <c r="D12" s="52">
        <v>875</v>
      </c>
      <c r="E12" s="51" t="s">
        <v>5</v>
      </c>
      <c r="F12" s="160" t="s">
        <v>128</v>
      </c>
      <c r="G12" s="161"/>
      <c r="H12" s="162"/>
      <c r="I12" s="52">
        <v>611</v>
      </c>
      <c r="J12" s="50"/>
      <c r="K12" s="50"/>
      <c r="L12" s="50"/>
      <c r="M12" s="50"/>
      <c r="N12" s="112">
        <f t="shared" si="0"/>
        <v>0</v>
      </c>
      <c r="O12" s="149"/>
    </row>
    <row r="13" spans="1:15" ht="147" customHeight="1" hidden="1">
      <c r="A13" s="172"/>
      <c r="B13" s="152"/>
      <c r="C13" s="155"/>
      <c r="D13" s="52">
        <v>856</v>
      </c>
      <c r="E13" s="51" t="s">
        <v>5</v>
      </c>
      <c r="F13" s="160" t="s">
        <v>59</v>
      </c>
      <c r="G13" s="161"/>
      <c r="H13" s="162"/>
      <c r="I13" s="52">
        <v>244</v>
      </c>
      <c r="J13" s="50"/>
      <c r="K13" s="50"/>
      <c r="L13" s="50"/>
      <c r="M13" s="50"/>
      <c r="N13" s="112">
        <f t="shared" si="0"/>
        <v>0</v>
      </c>
      <c r="O13" s="149"/>
    </row>
    <row r="14" spans="1:15" ht="20.25" customHeight="1" hidden="1">
      <c r="A14" s="172"/>
      <c r="B14" s="152"/>
      <c r="C14" s="155"/>
      <c r="D14" s="52">
        <v>875</v>
      </c>
      <c r="E14" s="51" t="s">
        <v>5</v>
      </c>
      <c r="F14" s="160" t="s">
        <v>124</v>
      </c>
      <c r="G14" s="161"/>
      <c r="H14" s="162"/>
      <c r="I14" s="52">
        <v>612</v>
      </c>
      <c r="J14" s="50"/>
      <c r="K14" s="50"/>
      <c r="L14" s="50"/>
      <c r="M14" s="50"/>
      <c r="N14" s="112">
        <f t="shared" si="0"/>
        <v>0</v>
      </c>
      <c r="O14" s="149"/>
    </row>
    <row r="15" spans="1:15" ht="48.75" customHeight="1" hidden="1">
      <c r="A15" s="172"/>
      <c r="B15" s="152"/>
      <c r="C15" s="155"/>
      <c r="D15" s="52">
        <v>830</v>
      </c>
      <c r="E15" s="51" t="s">
        <v>5</v>
      </c>
      <c r="F15" s="160" t="s">
        <v>126</v>
      </c>
      <c r="G15" s="161"/>
      <c r="H15" s="162"/>
      <c r="I15" s="52">
        <v>244</v>
      </c>
      <c r="J15" s="50"/>
      <c r="K15" s="50"/>
      <c r="L15" s="50"/>
      <c r="M15" s="50"/>
      <c r="N15" s="112">
        <f t="shared" si="0"/>
        <v>0</v>
      </c>
      <c r="O15" s="149"/>
    </row>
    <row r="16" spans="1:15" ht="75.75" customHeight="1" hidden="1">
      <c r="A16" s="172"/>
      <c r="B16" s="152"/>
      <c r="C16" s="155"/>
      <c r="D16" s="52"/>
      <c r="E16" s="51"/>
      <c r="F16" s="106"/>
      <c r="G16" s="107"/>
      <c r="H16" s="108"/>
      <c r="I16" s="52"/>
      <c r="J16" s="50"/>
      <c r="K16" s="50"/>
      <c r="L16" s="50"/>
      <c r="M16" s="50"/>
      <c r="N16" s="112">
        <f t="shared" si="0"/>
        <v>0</v>
      </c>
      <c r="O16" s="149"/>
    </row>
    <row r="17" spans="1:15" ht="75.75" customHeight="1" hidden="1">
      <c r="A17" s="172"/>
      <c r="B17" s="152"/>
      <c r="C17" s="155"/>
      <c r="D17" s="52"/>
      <c r="E17" s="51"/>
      <c r="F17" s="106"/>
      <c r="G17" s="107"/>
      <c r="H17" s="108"/>
      <c r="I17" s="52"/>
      <c r="J17" s="50"/>
      <c r="K17" s="50"/>
      <c r="L17" s="50"/>
      <c r="M17" s="50"/>
      <c r="N17" s="112">
        <f t="shared" si="0"/>
        <v>0</v>
      </c>
      <c r="O17" s="149"/>
    </row>
    <row r="18" spans="1:15" ht="75.75" customHeight="1" hidden="1">
      <c r="A18" s="172"/>
      <c r="B18" s="152"/>
      <c r="C18" s="155"/>
      <c r="D18" s="52"/>
      <c r="E18" s="51"/>
      <c r="F18" s="106"/>
      <c r="G18" s="107"/>
      <c r="H18" s="108"/>
      <c r="I18" s="52"/>
      <c r="J18" s="50"/>
      <c r="K18" s="50"/>
      <c r="L18" s="50"/>
      <c r="M18" s="50"/>
      <c r="N18" s="112">
        <f t="shared" si="0"/>
        <v>0</v>
      </c>
      <c r="O18" s="149"/>
    </row>
    <row r="19" spans="1:15" ht="75.75" customHeight="1" hidden="1">
      <c r="A19" s="172"/>
      <c r="B19" s="152"/>
      <c r="C19" s="155"/>
      <c r="D19" s="52"/>
      <c r="E19" s="51"/>
      <c r="F19" s="106"/>
      <c r="G19" s="107"/>
      <c r="H19" s="108"/>
      <c r="I19" s="52"/>
      <c r="J19" s="50"/>
      <c r="K19" s="50"/>
      <c r="L19" s="50"/>
      <c r="M19" s="50"/>
      <c r="N19" s="112">
        <f t="shared" si="0"/>
        <v>0</v>
      </c>
      <c r="O19" s="149"/>
    </row>
    <row r="20" spans="1:15" ht="15.75" customHeight="1" hidden="1">
      <c r="A20" s="172"/>
      <c r="B20" s="152"/>
      <c r="C20" s="155"/>
      <c r="D20" s="52">
        <v>830</v>
      </c>
      <c r="E20" s="51" t="s">
        <v>5</v>
      </c>
      <c r="F20" s="160" t="s">
        <v>126</v>
      </c>
      <c r="G20" s="161"/>
      <c r="H20" s="162"/>
      <c r="I20" s="52">
        <v>244</v>
      </c>
      <c r="J20" s="50"/>
      <c r="K20" s="50"/>
      <c r="L20" s="50"/>
      <c r="M20" s="50"/>
      <c r="N20" s="112">
        <f t="shared" si="0"/>
        <v>0</v>
      </c>
      <c r="O20" s="149"/>
    </row>
    <row r="21" spans="1:15" ht="38.25" customHeight="1" hidden="1">
      <c r="A21" s="172"/>
      <c r="B21" s="152"/>
      <c r="C21" s="155"/>
      <c r="D21" s="52">
        <v>830</v>
      </c>
      <c r="E21" s="51" t="s">
        <v>5</v>
      </c>
      <c r="F21" s="160" t="s">
        <v>126</v>
      </c>
      <c r="G21" s="161"/>
      <c r="H21" s="162"/>
      <c r="I21" s="52">
        <v>244</v>
      </c>
      <c r="J21" s="50"/>
      <c r="K21" s="50"/>
      <c r="L21" s="50"/>
      <c r="M21" s="50"/>
      <c r="N21" s="112">
        <f t="shared" si="0"/>
        <v>0</v>
      </c>
      <c r="O21" s="149"/>
    </row>
    <row r="22" spans="1:15" ht="109.5" customHeight="1">
      <c r="A22" s="184"/>
      <c r="B22" s="153"/>
      <c r="C22" s="156"/>
      <c r="D22" s="52">
        <v>856</v>
      </c>
      <c r="E22" s="51" t="s">
        <v>5</v>
      </c>
      <c r="F22" s="160" t="s">
        <v>145</v>
      </c>
      <c r="G22" s="161"/>
      <c r="H22" s="162"/>
      <c r="I22" s="52"/>
      <c r="J22" s="50">
        <f>70000+59500-18040</f>
        <v>111460</v>
      </c>
      <c r="K22" s="50"/>
      <c r="L22" s="50"/>
      <c r="M22" s="50"/>
      <c r="N22" s="112">
        <f t="shared" si="0"/>
        <v>111460</v>
      </c>
      <c r="O22" s="150"/>
    </row>
    <row r="23" spans="1:16" ht="15.75">
      <c r="A23" s="6"/>
      <c r="B23" s="70" t="s">
        <v>96</v>
      </c>
      <c r="C23" s="71"/>
      <c r="D23" s="70"/>
      <c r="E23" s="70"/>
      <c r="F23" s="157"/>
      <c r="G23" s="158"/>
      <c r="H23" s="159"/>
      <c r="I23" s="70"/>
      <c r="J23" s="72">
        <f>SUM(J8:J22)</f>
        <v>1439684.6</v>
      </c>
      <c r="K23" s="72">
        <f>SUM(K8:K22)</f>
        <v>1590930</v>
      </c>
      <c r="L23" s="72">
        <f>SUM(L8:L22)</f>
        <v>1590930</v>
      </c>
      <c r="M23" s="72">
        <f>SUM(M8:M22)</f>
        <v>1590930</v>
      </c>
      <c r="N23" s="72">
        <f>SUM(N8:N22)</f>
        <v>6212474.6</v>
      </c>
      <c r="O23" s="10"/>
      <c r="P23" s="11"/>
    </row>
    <row r="24" spans="1:15" ht="15.75" customHeight="1" hidden="1">
      <c r="A24" s="6" t="s">
        <v>19</v>
      </c>
      <c r="B24" s="173" t="s">
        <v>20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5"/>
      <c r="O24" s="10"/>
    </row>
    <row r="25" spans="1:15" ht="150.75" customHeight="1" hidden="1">
      <c r="A25" s="6" t="s">
        <v>21</v>
      </c>
      <c r="B25" s="70" t="s">
        <v>22</v>
      </c>
      <c r="C25" s="71" t="s">
        <v>23</v>
      </c>
      <c r="D25" s="73" t="s">
        <v>24</v>
      </c>
      <c r="E25" s="73" t="s">
        <v>25</v>
      </c>
      <c r="F25" s="103" t="str">
        <f>$F$3</f>
        <v>08</v>
      </c>
      <c r="G25" s="104" t="s">
        <v>26</v>
      </c>
      <c r="H25" s="74">
        <v>7472</v>
      </c>
      <c r="I25" s="73" t="s">
        <v>27</v>
      </c>
      <c r="J25" s="63"/>
      <c r="K25" s="63"/>
      <c r="L25" s="63"/>
      <c r="M25" s="63"/>
      <c r="N25" s="63"/>
      <c r="O25" s="10" t="s">
        <v>28</v>
      </c>
    </row>
    <row r="26" spans="1:16" ht="15.75" hidden="1">
      <c r="A26" s="6"/>
      <c r="B26" s="70" t="s">
        <v>29</v>
      </c>
      <c r="C26" s="71"/>
      <c r="D26" s="70"/>
      <c r="E26" s="70"/>
      <c r="F26" s="103"/>
      <c r="G26" s="75"/>
      <c r="H26" s="105"/>
      <c r="I26" s="70"/>
      <c r="J26" s="63"/>
      <c r="K26" s="63"/>
      <c r="L26" s="63"/>
      <c r="M26" s="63"/>
      <c r="N26" s="63">
        <f>SUM(N25)</f>
        <v>0</v>
      </c>
      <c r="O26" s="10"/>
      <c r="P26" s="11"/>
    </row>
    <row r="27" spans="1:15" ht="15.75" customHeight="1" hidden="1">
      <c r="A27" s="6" t="s">
        <v>30</v>
      </c>
      <c r="B27" s="173" t="s">
        <v>31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5"/>
      <c r="O27" s="9"/>
    </row>
    <row r="28" spans="1:15" ht="90" hidden="1">
      <c r="A28" s="6" t="s">
        <v>32</v>
      </c>
      <c r="B28" s="71" t="s">
        <v>33</v>
      </c>
      <c r="C28" s="71" t="s">
        <v>34</v>
      </c>
      <c r="D28" s="62" t="s">
        <v>35</v>
      </c>
      <c r="E28" s="62" t="s">
        <v>36</v>
      </c>
      <c r="F28" s="103" t="s">
        <v>8</v>
      </c>
      <c r="G28" s="75">
        <f>$G$3</f>
        <v>2</v>
      </c>
      <c r="H28" s="74">
        <v>2165</v>
      </c>
      <c r="I28" s="62" t="s">
        <v>6</v>
      </c>
      <c r="J28" s="63"/>
      <c r="K28" s="63"/>
      <c r="L28" s="63"/>
      <c r="M28" s="63"/>
      <c r="N28" s="63"/>
      <c r="O28" s="12"/>
    </row>
    <row r="29" spans="1:15" ht="180" hidden="1">
      <c r="A29" s="6" t="s">
        <v>37</v>
      </c>
      <c r="B29" s="70" t="s">
        <v>38</v>
      </c>
      <c r="C29" s="71"/>
      <c r="D29" s="62"/>
      <c r="E29" s="62"/>
      <c r="F29" s="103"/>
      <c r="G29" s="75"/>
      <c r="H29" s="74"/>
      <c r="I29" s="62"/>
      <c r="J29" s="63"/>
      <c r="K29" s="63"/>
      <c r="L29" s="63"/>
      <c r="M29" s="63"/>
      <c r="N29" s="63"/>
      <c r="O29" s="12" t="s">
        <v>39</v>
      </c>
    </row>
    <row r="30" spans="1:15" ht="131.25" customHeight="1" hidden="1">
      <c r="A30" s="13" t="s">
        <v>40</v>
      </c>
      <c r="B30" s="70" t="s">
        <v>41</v>
      </c>
      <c r="C30" s="71"/>
      <c r="D30" s="62"/>
      <c r="E30" s="62"/>
      <c r="F30" s="103"/>
      <c r="G30" s="75"/>
      <c r="H30" s="74"/>
      <c r="I30" s="62"/>
      <c r="J30" s="63"/>
      <c r="K30" s="63"/>
      <c r="L30" s="63"/>
      <c r="M30" s="63"/>
      <c r="N30" s="63"/>
      <c r="O30" s="12" t="s">
        <v>42</v>
      </c>
    </row>
    <row r="31" spans="1:15" ht="182.25" customHeight="1" hidden="1">
      <c r="A31" s="13" t="s">
        <v>43</v>
      </c>
      <c r="B31" s="70" t="s">
        <v>44</v>
      </c>
      <c r="C31" s="71"/>
      <c r="D31" s="62"/>
      <c r="E31" s="62"/>
      <c r="F31" s="103"/>
      <c r="G31" s="75"/>
      <c r="H31" s="74"/>
      <c r="I31" s="62"/>
      <c r="J31" s="63"/>
      <c r="K31" s="63"/>
      <c r="L31" s="63"/>
      <c r="M31" s="63"/>
      <c r="N31" s="63"/>
      <c r="O31" s="12" t="s">
        <v>45</v>
      </c>
    </row>
    <row r="32" spans="1:15" s="15" customFormat="1" ht="120.75" customHeight="1" hidden="1">
      <c r="A32" s="14" t="s">
        <v>46</v>
      </c>
      <c r="B32" s="70" t="s">
        <v>47</v>
      </c>
      <c r="C32" s="71"/>
      <c r="D32" s="62"/>
      <c r="E32" s="62"/>
      <c r="F32" s="103"/>
      <c r="G32" s="75"/>
      <c r="H32" s="74"/>
      <c r="I32" s="62"/>
      <c r="J32" s="63"/>
      <c r="K32" s="63"/>
      <c r="L32" s="63"/>
      <c r="M32" s="63"/>
      <c r="N32" s="63"/>
      <c r="O32" s="12" t="s">
        <v>48</v>
      </c>
    </row>
    <row r="33" spans="1:15" ht="150" hidden="1">
      <c r="A33" s="13" t="s">
        <v>49</v>
      </c>
      <c r="B33" s="70" t="s">
        <v>50</v>
      </c>
      <c r="C33" s="71" t="s">
        <v>34</v>
      </c>
      <c r="D33" s="62" t="s">
        <v>35</v>
      </c>
      <c r="E33" s="62" t="s">
        <v>36</v>
      </c>
      <c r="F33" s="103" t="s">
        <v>8</v>
      </c>
      <c r="G33" s="75">
        <f>$G$3</f>
        <v>2</v>
      </c>
      <c r="H33" s="74">
        <v>7473</v>
      </c>
      <c r="I33" s="62" t="s">
        <v>27</v>
      </c>
      <c r="J33" s="63"/>
      <c r="K33" s="63"/>
      <c r="L33" s="63"/>
      <c r="M33" s="63"/>
      <c r="N33" s="63"/>
      <c r="O33" s="12" t="s">
        <v>51</v>
      </c>
    </row>
    <row r="34" spans="1:15" ht="15.75" hidden="1">
      <c r="A34" s="13"/>
      <c r="B34" s="70" t="s">
        <v>52</v>
      </c>
      <c r="C34" s="71"/>
      <c r="D34" s="62"/>
      <c r="E34" s="62"/>
      <c r="F34" s="103"/>
      <c r="G34" s="75"/>
      <c r="H34" s="74"/>
      <c r="I34" s="62"/>
      <c r="J34" s="63"/>
      <c r="K34" s="63"/>
      <c r="L34" s="63"/>
      <c r="M34" s="63"/>
      <c r="N34" s="63" t="e">
        <f>SUM(#REF!)</f>
        <v>#REF!</v>
      </c>
      <c r="O34" s="12"/>
    </row>
    <row r="35" spans="1:15" ht="15.75">
      <c r="A35" s="13" t="s">
        <v>97</v>
      </c>
      <c r="B35" s="173" t="s">
        <v>98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5"/>
      <c r="O35" s="12"/>
    </row>
    <row r="36" spans="1:15" ht="15.75" customHeight="1">
      <c r="A36" s="171" t="s">
        <v>99</v>
      </c>
      <c r="B36" s="164" t="s">
        <v>100</v>
      </c>
      <c r="C36" s="164" t="s">
        <v>143</v>
      </c>
      <c r="D36" s="176">
        <v>856</v>
      </c>
      <c r="E36" s="62">
        <v>1101</v>
      </c>
      <c r="F36" s="157" t="s">
        <v>103</v>
      </c>
      <c r="G36" s="158"/>
      <c r="H36" s="159"/>
      <c r="I36" s="62">
        <v>611</v>
      </c>
      <c r="J36" s="72">
        <f>5800219+1278865+139800+94000-35448.24+60000+13600</f>
        <v>7351035.76</v>
      </c>
      <c r="K36" s="72">
        <f>7562702+37440</f>
        <v>7600142</v>
      </c>
      <c r="L36" s="72">
        <f>7562702+37440</f>
        <v>7600142</v>
      </c>
      <c r="M36" s="72">
        <f>7562702+37440</f>
        <v>7600142</v>
      </c>
      <c r="N36" s="50">
        <f aca="true" t="shared" si="1" ref="N36:N43">SUM(J36:M36)</f>
        <v>30151461.759999998</v>
      </c>
      <c r="O36" s="167" t="s">
        <v>123</v>
      </c>
    </row>
    <row r="37" spans="1:15" ht="15.75" customHeight="1">
      <c r="A37" s="172"/>
      <c r="B37" s="165"/>
      <c r="C37" s="165"/>
      <c r="D37" s="177"/>
      <c r="E37" s="62">
        <v>1101</v>
      </c>
      <c r="F37" s="157" t="s">
        <v>104</v>
      </c>
      <c r="G37" s="158"/>
      <c r="H37" s="159"/>
      <c r="I37" s="62">
        <v>611</v>
      </c>
      <c r="J37" s="72">
        <f>900000+28200+7000</f>
        <v>935200</v>
      </c>
      <c r="K37" s="72">
        <f>937440-37440</f>
        <v>900000</v>
      </c>
      <c r="L37" s="72">
        <f>937440-37440</f>
        <v>900000</v>
      </c>
      <c r="M37" s="72">
        <f>937440-37440</f>
        <v>900000</v>
      </c>
      <c r="N37" s="50">
        <f t="shared" si="1"/>
        <v>3635200</v>
      </c>
      <c r="O37" s="168"/>
    </row>
    <row r="38" spans="1:15" ht="15.75" customHeight="1">
      <c r="A38" s="172"/>
      <c r="B38" s="165"/>
      <c r="C38" s="165"/>
      <c r="D38" s="177"/>
      <c r="E38" s="62">
        <v>1101</v>
      </c>
      <c r="F38" s="157" t="s">
        <v>105</v>
      </c>
      <c r="G38" s="158"/>
      <c r="H38" s="159"/>
      <c r="I38" s="62">
        <v>611</v>
      </c>
      <c r="J38" s="72">
        <f>1425000+976258-21565.81+250000</f>
        <v>2629692.19</v>
      </c>
      <c r="K38" s="72">
        <v>2000000</v>
      </c>
      <c r="L38" s="72">
        <v>2000000</v>
      </c>
      <c r="M38" s="72">
        <v>2000000</v>
      </c>
      <c r="N38" s="50">
        <f t="shared" si="1"/>
        <v>8629692.19</v>
      </c>
      <c r="O38" s="168"/>
    </row>
    <row r="39" spans="1:15" ht="15.75">
      <c r="A39" s="172"/>
      <c r="B39" s="165"/>
      <c r="C39" s="165"/>
      <c r="D39" s="177"/>
      <c r="E39" s="62">
        <v>1101</v>
      </c>
      <c r="F39" s="157" t="s">
        <v>106</v>
      </c>
      <c r="G39" s="158"/>
      <c r="H39" s="159"/>
      <c r="I39" s="62">
        <v>611</v>
      </c>
      <c r="J39" s="72">
        <f>740000-20000-89000-31600+519000-150000+179000</f>
        <v>1147400</v>
      </c>
      <c r="K39" s="72">
        <v>1000000</v>
      </c>
      <c r="L39" s="72">
        <v>1000000</v>
      </c>
      <c r="M39" s="72">
        <v>1000000</v>
      </c>
      <c r="N39" s="50">
        <f t="shared" si="1"/>
        <v>4147400</v>
      </c>
      <c r="O39" s="168"/>
    </row>
    <row r="40" spans="1:15" ht="15.75">
      <c r="A40" s="172"/>
      <c r="B40" s="165"/>
      <c r="C40" s="165"/>
      <c r="D40" s="177"/>
      <c r="E40" s="62">
        <v>1101</v>
      </c>
      <c r="F40" s="157" t="s">
        <v>107</v>
      </c>
      <c r="G40" s="158"/>
      <c r="H40" s="159"/>
      <c r="I40" s="62">
        <v>611</v>
      </c>
      <c r="J40" s="72">
        <f>520000-5000-10000+85000-150000+50000</f>
        <v>490000</v>
      </c>
      <c r="K40" s="72">
        <v>500000</v>
      </c>
      <c r="L40" s="72">
        <v>500000</v>
      </c>
      <c r="M40" s="72">
        <v>500000</v>
      </c>
      <c r="N40" s="50">
        <f t="shared" si="1"/>
        <v>1990000</v>
      </c>
      <c r="O40" s="168"/>
    </row>
    <row r="41" spans="1:15" ht="15.75">
      <c r="A41" s="172"/>
      <c r="B41" s="165"/>
      <c r="C41" s="165"/>
      <c r="D41" s="177"/>
      <c r="E41" s="62">
        <v>1101</v>
      </c>
      <c r="F41" s="157" t="s">
        <v>147</v>
      </c>
      <c r="G41" s="158"/>
      <c r="H41" s="159"/>
      <c r="I41" s="62"/>
      <c r="J41" s="72">
        <v>20000</v>
      </c>
      <c r="K41" s="72">
        <v>30000</v>
      </c>
      <c r="L41" s="72">
        <v>30000</v>
      </c>
      <c r="M41" s="72">
        <v>30000</v>
      </c>
      <c r="N41" s="50">
        <f t="shared" si="1"/>
        <v>110000</v>
      </c>
      <c r="O41" s="168"/>
    </row>
    <row r="42" spans="1:15" ht="15.75">
      <c r="A42" s="172"/>
      <c r="B42" s="165"/>
      <c r="C42" s="165"/>
      <c r="D42" s="177"/>
      <c r="E42" s="62">
        <v>1101</v>
      </c>
      <c r="F42" s="157" t="s">
        <v>109</v>
      </c>
      <c r="G42" s="158"/>
      <c r="H42" s="159"/>
      <c r="I42" s="62">
        <v>612</v>
      </c>
      <c r="J42" s="72">
        <v>50000</v>
      </c>
      <c r="K42" s="72">
        <v>50000</v>
      </c>
      <c r="L42" s="72">
        <v>50000</v>
      </c>
      <c r="M42" s="72">
        <v>50000</v>
      </c>
      <c r="N42" s="50">
        <f t="shared" si="1"/>
        <v>200000</v>
      </c>
      <c r="O42" s="168"/>
    </row>
    <row r="43" spans="1:15" ht="15.75">
      <c r="A43" s="172"/>
      <c r="B43" s="165"/>
      <c r="C43" s="165"/>
      <c r="D43" s="177"/>
      <c r="E43" s="62">
        <v>1101</v>
      </c>
      <c r="F43" s="157" t="s">
        <v>146</v>
      </c>
      <c r="G43" s="158"/>
      <c r="H43" s="159"/>
      <c r="I43" s="62">
        <v>612</v>
      </c>
      <c r="J43" s="72">
        <f>1489620+227622-102606.6</f>
        <v>1614635.4</v>
      </c>
      <c r="K43" s="72"/>
      <c r="L43" s="72"/>
      <c r="M43" s="72"/>
      <c r="N43" s="50">
        <f t="shared" si="1"/>
        <v>1614635.4</v>
      </c>
      <c r="O43" s="168"/>
    </row>
    <row r="44" spans="1:15" ht="15.75">
      <c r="A44" s="172"/>
      <c r="B44" s="165"/>
      <c r="C44" s="165"/>
      <c r="D44" s="177"/>
      <c r="E44" s="62">
        <v>1101</v>
      </c>
      <c r="F44" s="157" t="s">
        <v>120</v>
      </c>
      <c r="G44" s="158"/>
      <c r="H44" s="159"/>
      <c r="I44" s="62">
        <v>612</v>
      </c>
      <c r="J44" s="72"/>
      <c r="K44" s="72"/>
      <c r="L44" s="72"/>
      <c r="M44" s="72"/>
      <c r="N44" s="50">
        <f>SUM(J44:L44)</f>
        <v>0</v>
      </c>
      <c r="O44" s="168"/>
    </row>
    <row r="45" spans="1:15" ht="41.25" customHeight="1">
      <c r="A45" s="172"/>
      <c r="B45" s="166"/>
      <c r="C45" s="166"/>
      <c r="D45" s="178"/>
      <c r="E45" s="62">
        <v>1101</v>
      </c>
      <c r="F45" s="157" t="s">
        <v>122</v>
      </c>
      <c r="G45" s="158"/>
      <c r="H45" s="159"/>
      <c r="I45" s="62">
        <v>612</v>
      </c>
      <c r="J45" s="72"/>
      <c r="K45" s="72"/>
      <c r="L45" s="72"/>
      <c r="M45" s="72"/>
      <c r="N45" s="50">
        <f>SUM(J45:L45)</f>
        <v>0</v>
      </c>
      <c r="O45" s="169"/>
    </row>
    <row r="46" spans="1:15" ht="15.75">
      <c r="A46" s="13"/>
      <c r="B46" s="54" t="s">
        <v>101</v>
      </c>
      <c r="C46" s="61"/>
      <c r="D46" s="61"/>
      <c r="E46" s="61"/>
      <c r="F46" s="55"/>
      <c r="G46" s="56"/>
      <c r="H46" s="57"/>
      <c r="I46" s="61"/>
      <c r="J46" s="58">
        <f>SUM(J36:J45)</f>
        <v>14237963.35</v>
      </c>
      <c r="K46" s="58">
        <f>SUM(K36:K45)</f>
        <v>12080142</v>
      </c>
      <c r="L46" s="58">
        <f>SUM(L36:L45)</f>
        <v>12080142</v>
      </c>
      <c r="M46" s="58">
        <f>SUM(M36:M45)</f>
        <v>12080142</v>
      </c>
      <c r="N46" s="49">
        <f>SUM(J46:M46)</f>
        <v>50478389.35</v>
      </c>
      <c r="O46" s="12"/>
    </row>
    <row r="47" spans="1:16" ht="15.75">
      <c r="A47" s="6"/>
      <c r="B47" s="12" t="s">
        <v>53</v>
      </c>
      <c r="C47" s="12"/>
      <c r="D47" s="12"/>
      <c r="E47" s="12"/>
      <c r="F47" s="55"/>
      <c r="G47" s="60"/>
      <c r="H47" s="59"/>
      <c r="I47" s="12"/>
      <c r="J47" s="58">
        <f>J23+J46</f>
        <v>15677647.95</v>
      </c>
      <c r="K47" s="58">
        <f>K23+K46</f>
        <v>13671072</v>
      </c>
      <c r="L47" s="58">
        <f>L23+L46</f>
        <v>13671072</v>
      </c>
      <c r="M47" s="58">
        <f>M23+M46</f>
        <v>13671072</v>
      </c>
      <c r="N47" s="49">
        <f>SUM(J47:M47)</f>
        <v>56690863.95</v>
      </c>
      <c r="O47" s="9"/>
      <c r="P47" s="11"/>
    </row>
    <row r="48" spans="1:15" ht="15.75">
      <c r="A48" s="6"/>
      <c r="B48" s="64" t="s">
        <v>136</v>
      </c>
      <c r="C48" s="64"/>
      <c r="D48" s="64"/>
      <c r="E48" s="64"/>
      <c r="F48" s="47"/>
      <c r="G48" s="65"/>
      <c r="H48" s="66"/>
      <c r="I48" s="64"/>
      <c r="J48" s="69"/>
      <c r="K48" s="69"/>
      <c r="L48" s="69"/>
      <c r="M48" s="69"/>
      <c r="N48" s="67"/>
      <c r="O48" s="8"/>
    </row>
    <row r="49" spans="1:15" ht="45" hidden="1">
      <c r="A49" s="6"/>
      <c r="B49" s="64" t="s">
        <v>116</v>
      </c>
      <c r="C49" s="64"/>
      <c r="D49" s="48">
        <v>890</v>
      </c>
      <c r="E49" s="64"/>
      <c r="F49" s="47"/>
      <c r="G49" s="65"/>
      <c r="H49" s="66"/>
      <c r="I49" s="64"/>
      <c r="J49" s="58" t="e">
        <f>#REF!</f>
        <v>#REF!</v>
      </c>
      <c r="K49" s="58" t="e">
        <f>#REF!</f>
        <v>#REF!</v>
      </c>
      <c r="L49" s="58" t="e">
        <f>#REF!</f>
        <v>#REF!</v>
      </c>
      <c r="M49" s="58"/>
      <c r="N49" s="67" t="e">
        <f>#REF!</f>
        <v>#REF!</v>
      </c>
      <c r="O49" s="43"/>
    </row>
    <row r="50" spans="1:16" ht="63" customHeight="1" hidden="1">
      <c r="A50" s="6"/>
      <c r="B50" s="64" t="s">
        <v>23</v>
      </c>
      <c r="C50" s="64"/>
      <c r="D50" s="48"/>
      <c r="E50" s="64"/>
      <c r="F50" s="46"/>
      <c r="G50" s="48"/>
      <c r="H50" s="48"/>
      <c r="I50" s="64"/>
      <c r="J50" s="69"/>
      <c r="K50" s="69"/>
      <c r="L50" s="69"/>
      <c r="M50" s="69"/>
      <c r="N50" s="49" t="e">
        <f>SUM(#REF!)</f>
        <v>#REF!</v>
      </c>
      <c r="O50" s="163"/>
      <c r="P50" s="11"/>
    </row>
    <row r="51" spans="1:16" ht="63" customHeight="1" hidden="1">
      <c r="A51" s="6"/>
      <c r="B51" s="64" t="s">
        <v>34</v>
      </c>
      <c r="C51" s="64"/>
      <c r="D51" s="48"/>
      <c r="E51" s="64"/>
      <c r="F51" s="46"/>
      <c r="G51" s="48"/>
      <c r="H51" s="48"/>
      <c r="I51" s="64"/>
      <c r="J51" s="69"/>
      <c r="K51" s="69"/>
      <c r="L51" s="69"/>
      <c r="M51" s="69"/>
      <c r="N51" s="49" t="e">
        <f>SUM(#REF!)</f>
        <v>#REF!</v>
      </c>
      <c r="O51" s="163"/>
      <c r="P51" s="11"/>
    </row>
    <row r="52" spans="1:15" ht="15.75">
      <c r="A52" s="6"/>
      <c r="B52" s="64" t="s">
        <v>137</v>
      </c>
      <c r="C52" s="64"/>
      <c r="D52" s="48"/>
      <c r="E52" s="64"/>
      <c r="F52" s="64"/>
      <c r="G52" s="64"/>
      <c r="H52" s="64"/>
      <c r="I52" s="64"/>
      <c r="J52" s="49">
        <f>J21</f>
        <v>0</v>
      </c>
      <c r="K52" s="49">
        <f>K21</f>
        <v>0</v>
      </c>
      <c r="L52" s="49">
        <f>L21</f>
        <v>0</v>
      </c>
      <c r="M52" s="49"/>
      <c r="N52" s="49">
        <f>N21</f>
        <v>0</v>
      </c>
      <c r="O52" s="163"/>
    </row>
    <row r="53" spans="1:15" ht="21.75" customHeight="1">
      <c r="A53" s="6"/>
      <c r="B53" s="64" t="s">
        <v>138</v>
      </c>
      <c r="C53" s="64"/>
      <c r="D53" s="48"/>
      <c r="E53" s="64"/>
      <c r="F53" s="64"/>
      <c r="G53" s="64"/>
      <c r="H53" s="64"/>
      <c r="I53" s="64"/>
      <c r="J53" s="49">
        <f>J11+J15</f>
        <v>0</v>
      </c>
      <c r="K53" s="49">
        <f>K11+K15</f>
        <v>0</v>
      </c>
      <c r="L53" s="49">
        <f>L11+L15</f>
        <v>0</v>
      </c>
      <c r="M53" s="49"/>
      <c r="N53" s="49">
        <f>N11+N15</f>
        <v>0</v>
      </c>
      <c r="O53" s="163"/>
    </row>
    <row r="54" spans="1:15" ht="21.75" customHeight="1">
      <c r="A54" s="6"/>
      <c r="B54" s="64" t="s">
        <v>140</v>
      </c>
      <c r="C54" s="64"/>
      <c r="D54" s="48"/>
      <c r="E54" s="64"/>
      <c r="F54" s="64"/>
      <c r="G54" s="64"/>
      <c r="H54" s="64"/>
      <c r="I54" s="64"/>
      <c r="J54" s="49">
        <f>J37</f>
        <v>935200</v>
      </c>
      <c r="K54" s="49">
        <f>K37</f>
        <v>900000</v>
      </c>
      <c r="L54" s="49">
        <f>L37</f>
        <v>900000</v>
      </c>
      <c r="M54" s="49">
        <f>M37</f>
        <v>900000</v>
      </c>
      <c r="N54" s="49">
        <f>N37</f>
        <v>3635200</v>
      </c>
      <c r="O54" s="163"/>
    </row>
    <row r="55" spans="1:15" ht="24.75" customHeight="1">
      <c r="A55" s="6"/>
      <c r="B55" s="64" t="s">
        <v>139</v>
      </c>
      <c r="C55" s="64"/>
      <c r="D55" s="48"/>
      <c r="E55" s="64"/>
      <c r="F55" s="64"/>
      <c r="G55" s="64"/>
      <c r="H55" s="64"/>
      <c r="I55" s="64"/>
      <c r="J55" s="49">
        <f>J9+J10+J22+J36+J38+J39+J40+J41+J42+J43</f>
        <v>14742447.95</v>
      </c>
      <c r="K55" s="49">
        <f>K9+K10+K22+K36+K38+K39+K40+K41+K42</f>
        <v>12771072</v>
      </c>
      <c r="L55" s="49">
        <f>L9+L10+L22+L36+L38+L39+L40+L41+L42</f>
        <v>12771072</v>
      </c>
      <c r="M55" s="49">
        <f>M9+M10+M22+M36+M38+M39+M40+M41+M42</f>
        <v>12771072</v>
      </c>
      <c r="N55" s="49">
        <f>N8+N9+N10+N22+N36+N38+N39+N40+N41+N42+N43+N20+N12</f>
        <v>53055663.949999996</v>
      </c>
      <c r="O55" s="163"/>
    </row>
    <row r="56" spans="1:15" s="16" customFormat="1" ht="43.5" customHeight="1">
      <c r="A56" s="17"/>
      <c r="B56" s="170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</row>
  </sheetData>
  <sheetProtection/>
  <mergeCells count="52">
    <mergeCell ref="A10:A22"/>
    <mergeCell ref="F15:H15"/>
    <mergeCell ref="F11:H11"/>
    <mergeCell ref="F12:H12"/>
    <mergeCell ref="J1:R1"/>
    <mergeCell ref="B27:N27"/>
    <mergeCell ref="J4:N4"/>
    <mergeCell ref="D4:I4"/>
    <mergeCell ref="F5:H5"/>
    <mergeCell ref="B6:N6"/>
    <mergeCell ref="B8:B9"/>
    <mergeCell ref="C8:C9"/>
    <mergeCell ref="D8:D9"/>
    <mergeCell ref="F13:H13"/>
    <mergeCell ref="F14:H14"/>
    <mergeCell ref="F20:H20"/>
    <mergeCell ref="F10:H10"/>
    <mergeCell ref="B7:N7"/>
    <mergeCell ref="A2:O2"/>
    <mergeCell ref="C4:C5"/>
    <mergeCell ref="F9:H9"/>
    <mergeCell ref="O8:O9"/>
    <mergeCell ref="A8:A9"/>
    <mergeCell ref="F8:H8"/>
    <mergeCell ref="A4:A5"/>
    <mergeCell ref="O4:O5"/>
    <mergeCell ref="B4:B5"/>
    <mergeCell ref="B56:O56"/>
    <mergeCell ref="A36:A45"/>
    <mergeCell ref="B36:B45"/>
    <mergeCell ref="F38:H38"/>
    <mergeCell ref="B24:N24"/>
    <mergeCell ref="F23:H23"/>
    <mergeCell ref="B35:N35"/>
    <mergeCell ref="D36:D45"/>
    <mergeCell ref="F45:H45"/>
    <mergeCell ref="F44:H44"/>
    <mergeCell ref="O50:O55"/>
    <mergeCell ref="C36:C45"/>
    <mergeCell ref="F41:H41"/>
    <mergeCell ref="O36:O45"/>
    <mergeCell ref="F40:H40"/>
    <mergeCell ref="F42:H42"/>
    <mergeCell ref="F39:H39"/>
    <mergeCell ref="F43:H43"/>
    <mergeCell ref="F36:H36"/>
    <mergeCell ref="O10:O22"/>
    <mergeCell ref="B10:B22"/>
    <mergeCell ref="C10:C22"/>
    <mergeCell ref="F37:H37"/>
    <mergeCell ref="F21:H21"/>
    <mergeCell ref="F22:H22"/>
  </mergeCells>
  <printOptions/>
  <pageMargins left="0.35433070866141736" right="0.2362204724409449" top="0.4330708661417323" bottom="0.3937007874015748" header="0.3937007874015748" footer="0.31496062992125984"/>
  <pageSetup fitToHeight="2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18"/>
  <sheetViews>
    <sheetView zoomScale="70" zoomScaleNormal="70" zoomScaleSheetLayoutView="70" zoomScalePageLayoutView="0" workbookViewId="0" topLeftCell="A1">
      <selection activeCell="G1" sqref="G1:O1"/>
    </sheetView>
  </sheetViews>
  <sheetFormatPr defaultColWidth="9.00390625" defaultRowHeight="12.75"/>
  <cols>
    <col min="1" max="1" width="7.75390625" style="2" customWidth="1"/>
    <col min="2" max="2" width="39.00390625" style="1" customWidth="1"/>
    <col min="3" max="3" width="19.625" style="1" customWidth="1"/>
    <col min="4" max="5" width="9.125" style="1" customWidth="1"/>
    <col min="6" max="6" width="4.25390625" style="1" customWidth="1"/>
    <col min="7" max="7" width="5.625" style="1" customWidth="1"/>
    <col min="8" max="8" width="10.00390625" style="1" customWidth="1"/>
    <col min="9" max="9" width="4.375" style="1" hidden="1" customWidth="1"/>
    <col min="10" max="10" width="14.125" style="1" customWidth="1"/>
    <col min="11" max="13" width="16.00390625" style="1" customWidth="1"/>
    <col min="14" max="14" width="18.75390625" style="1" customWidth="1"/>
    <col min="15" max="15" width="26.25390625" style="1" customWidth="1"/>
    <col min="16" max="16" width="10.375" style="1" bestFit="1" customWidth="1"/>
    <col min="17" max="16384" width="9.125" style="1" customWidth="1"/>
  </cols>
  <sheetData>
    <row r="1" spans="5:16" ht="66.75" customHeight="1">
      <c r="E1" s="3"/>
      <c r="F1" s="3"/>
      <c r="G1" s="195" t="s">
        <v>150</v>
      </c>
      <c r="H1" s="195"/>
      <c r="I1" s="195"/>
      <c r="J1" s="195"/>
      <c r="K1" s="195"/>
      <c r="L1" s="195"/>
      <c r="M1" s="195"/>
      <c r="N1" s="195"/>
      <c r="O1" s="195"/>
      <c r="P1" s="3"/>
    </row>
    <row r="2" spans="1:15" ht="39" customHeight="1">
      <c r="A2" s="182" t="s">
        <v>86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5:8" ht="15.75">
      <c r="E3" s="4"/>
      <c r="F3" s="5" t="s">
        <v>8</v>
      </c>
      <c r="G3" s="4">
        <v>2</v>
      </c>
      <c r="H3" s="4"/>
    </row>
    <row r="4" spans="1:15" ht="18" customHeight="1">
      <c r="A4" s="188" t="s">
        <v>9</v>
      </c>
      <c r="B4" s="189" t="s">
        <v>10</v>
      </c>
      <c r="C4" s="183" t="s">
        <v>11</v>
      </c>
      <c r="D4" s="198" t="s">
        <v>0</v>
      </c>
      <c r="E4" s="196"/>
      <c r="F4" s="196"/>
      <c r="G4" s="196"/>
      <c r="H4" s="196"/>
      <c r="I4" s="197"/>
      <c r="J4" s="196"/>
      <c r="K4" s="196"/>
      <c r="L4" s="196"/>
      <c r="M4" s="196"/>
      <c r="N4" s="197"/>
      <c r="O4" s="189" t="s">
        <v>12</v>
      </c>
    </row>
    <row r="5" spans="1:15" ht="83.25" customHeight="1">
      <c r="A5" s="188"/>
      <c r="B5" s="190"/>
      <c r="C5" s="183"/>
      <c r="D5" s="7" t="s">
        <v>1</v>
      </c>
      <c r="E5" s="7" t="s">
        <v>13</v>
      </c>
      <c r="F5" s="198" t="s">
        <v>2</v>
      </c>
      <c r="G5" s="196"/>
      <c r="H5" s="197"/>
      <c r="I5" s="7" t="s">
        <v>3</v>
      </c>
      <c r="J5" s="7" t="s">
        <v>93</v>
      </c>
      <c r="K5" s="7" t="s">
        <v>119</v>
      </c>
      <c r="L5" s="7" t="s">
        <v>129</v>
      </c>
      <c r="M5" s="7" t="s">
        <v>152</v>
      </c>
      <c r="N5" s="7" t="s">
        <v>155</v>
      </c>
      <c r="O5" s="190"/>
    </row>
    <row r="6" spans="1:15" ht="32.25" customHeight="1">
      <c r="A6" s="6"/>
      <c r="B6" s="199" t="s">
        <v>87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1"/>
      <c r="O6" s="7"/>
    </row>
    <row r="7" spans="1:15" ht="37.5" customHeight="1">
      <c r="A7" s="6" t="s">
        <v>14</v>
      </c>
      <c r="B7" s="199" t="s">
        <v>88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1"/>
      <c r="O7" s="7"/>
    </row>
    <row r="8" spans="1:15" ht="145.5" customHeight="1">
      <c r="A8" s="102" t="s">
        <v>130</v>
      </c>
      <c r="B8" s="43" t="s">
        <v>75</v>
      </c>
      <c r="C8" s="43" t="s">
        <v>142</v>
      </c>
      <c r="D8" s="46" t="s">
        <v>16</v>
      </c>
      <c r="E8" s="46" t="s">
        <v>5</v>
      </c>
      <c r="F8" s="202" t="s">
        <v>89</v>
      </c>
      <c r="G8" s="203"/>
      <c r="H8" s="204"/>
      <c r="I8" s="48">
        <v>612</v>
      </c>
      <c r="J8" s="50">
        <v>16900</v>
      </c>
      <c r="K8" s="50">
        <v>16900</v>
      </c>
      <c r="L8" s="50">
        <v>16900</v>
      </c>
      <c r="M8" s="50">
        <v>16900</v>
      </c>
      <c r="N8" s="49">
        <f>SUM(J8:M8)</f>
        <v>67600</v>
      </c>
      <c r="O8" s="53" t="s">
        <v>132</v>
      </c>
    </row>
    <row r="9" spans="1:15" ht="138.75" customHeight="1">
      <c r="A9" s="97" t="s">
        <v>17</v>
      </c>
      <c r="B9" s="43" t="s">
        <v>76</v>
      </c>
      <c r="C9" s="43" t="s">
        <v>142</v>
      </c>
      <c r="D9" s="48">
        <v>856</v>
      </c>
      <c r="E9" s="46" t="s">
        <v>5</v>
      </c>
      <c r="F9" s="202" t="s">
        <v>91</v>
      </c>
      <c r="G9" s="203"/>
      <c r="H9" s="204"/>
      <c r="I9" s="48">
        <v>612</v>
      </c>
      <c r="J9" s="50">
        <v>176400</v>
      </c>
      <c r="K9" s="50">
        <v>176400</v>
      </c>
      <c r="L9" s="50">
        <v>176400</v>
      </c>
      <c r="M9" s="50">
        <v>176400</v>
      </c>
      <c r="N9" s="49">
        <f>SUM(J9:M9)</f>
        <v>705600</v>
      </c>
      <c r="O9" s="98" t="s">
        <v>90</v>
      </c>
    </row>
    <row r="10" spans="1:15" ht="132" customHeight="1">
      <c r="A10" s="97" t="s">
        <v>18</v>
      </c>
      <c r="B10" s="43" t="s">
        <v>77</v>
      </c>
      <c r="C10" s="43" t="s">
        <v>142</v>
      </c>
      <c r="D10" s="48">
        <v>856</v>
      </c>
      <c r="E10" s="46" t="s">
        <v>5</v>
      </c>
      <c r="F10" s="202" t="s">
        <v>92</v>
      </c>
      <c r="G10" s="203"/>
      <c r="H10" s="204"/>
      <c r="I10" s="48">
        <v>612</v>
      </c>
      <c r="J10" s="50">
        <v>6700</v>
      </c>
      <c r="K10" s="50">
        <v>6700</v>
      </c>
      <c r="L10" s="50">
        <v>6700</v>
      </c>
      <c r="M10" s="50">
        <v>6700</v>
      </c>
      <c r="N10" s="49">
        <f>SUM(J10:M10)</f>
        <v>26800</v>
      </c>
      <c r="O10" s="98" t="s">
        <v>141</v>
      </c>
    </row>
    <row r="11" spans="1:16" ht="15.75">
      <c r="A11" s="6"/>
      <c r="B11" s="9" t="s">
        <v>60</v>
      </c>
      <c r="C11" s="10"/>
      <c r="D11" s="61"/>
      <c r="E11" s="12"/>
      <c r="F11" s="205"/>
      <c r="G11" s="206"/>
      <c r="H11" s="207"/>
      <c r="I11" s="12"/>
      <c r="J11" s="58">
        <f>SUM(J8:J10)</f>
        <v>200000</v>
      </c>
      <c r="K11" s="58">
        <f>SUM(K8:K10)</f>
        <v>200000</v>
      </c>
      <c r="L11" s="58">
        <f>SUM(L8:L10)</f>
        <v>200000</v>
      </c>
      <c r="M11" s="58">
        <f>SUM(M8:M10)</f>
        <v>200000</v>
      </c>
      <c r="N11" s="58">
        <f>SUM(N8:N10)</f>
        <v>800000</v>
      </c>
      <c r="O11" s="54"/>
      <c r="P11" s="11"/>
    </row>
    <row r="12" spans="1:16" ht="15.75">
      <c r="A12" s="6"/>
      <c r="B12" s="9" t="s">
        <v>53</v>
      </c>
      <c r="C12" s="9"/>
      <c r="D12" s="61"/>
      <c r="E12" s="12"/>
      <c r="F12" s="55"/>
      <c r="G12" s="60"/>
      <c r="H12" s="59"/>
      <c r="I12" s="12"/>
      <c r="J12" s="58">
        <f>J11</f>
        <v>200000</v>
      </c>
      <c r="K12" s="58">
        <f>K11</f>
        <v>200000</v>
      </c>
      <c r="L12" s="58">
        <f>L11</f>
        <v>200000</v>
      </c>
      <c r="M12" s="58">
        <f>M11</f>
        <v>200000</v>
      </c>
      <c r="N12" s="58">
        <f>N11</f>
        <v>800000</v>
      </c>
      <c r="O12" s="12"/>
      <c r="P12" s="11"/>
    </row>
    <row r="13" spans="1:15" ht="15.75">
      <c r="A13" s="6"/>
      <c r="B13" s="8" t="s">
        <v>54</v>
      </c>
      <c r="C13" s="8"/>
      <c r="D13" s="48"/>
      <c r="E13" s="64"/>
      <c r="F13" s="47"/>
      <c r="G13" s="65"/>
      <c r="H13" s="66"/>
      <c r="I13" s="64"/>
      <c r="J13" s="68"/>
      <c r="K13" s="68"/>
      <c r="L13" s="68"/>
      <c r="M13" s="68"/>
      <c r="N13" s="67"/>
      <c r="O13" s="64"/>
    </row>
    <row r="14" spans="1:16" ht="15.75">
      <c r="A14" s="6"/>
      <c r="B14" s="8" t="s">
        <v>139</v>
      </c>
      <c r="C14" s="8"/>
      <c r="D14" s="48"/>
      <c r="E14" s="64"/>
      <c r="F14" s="46"/>
      <c r="G14" s="48"/>
      <c r="H14" s="48"/>
      <c r="I14" s="64"/>
      <c r="J14" s="58">
        <f>J12</f>
        <v>200000</v>
      </c>
      <c r="K14" s="58">
        <f>K12</f>
        <v>200000</v>
      </c>
      <c r="L14" s="58">
        <f>L12</f>
        <v>200000</v>
      </c>
      <c r="M14" s="58">
        <f>M12</f>
        <v>200000</v>
      </c>
      <c r="N14" s="58">
        <f>SUM(J14:M14)</f>
        <v>800000</v>
      </c>
      <c r="O14" s="64"/>
      <c r="P14" s="11"/>
    </row>
    <row r="15" spans="1:14" s="16" customFormat="1" ht="0.75" customHeight="1">
      <c r="A15" s="170"/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</row>
    <row r="17" spans="10:14" ht="15.75">
      <c r="J17" s="11"/>
      <c r="K17" s="11"/>
      <c r="L17" s="11"/>
      <c r="M17" s="11"/>
      <c r="N17" s="11"/>
    </row>
    <row r="18" spans="10:16" ht="15.75">
      <c r="J18" s="11"/>
      <c r="K18" s="11"/>
      <c r="L18" s="11"/>
      <c r="M18" s="11"/>
      <c r="N18" s="11"/>
      <c r="P18" s="11"/>
    </row>
  </sheetData>
  <sheetProtection/>
  <mergeCells count="16">
    <mergeCell ref="A15:N15"/>
    <mergeCell ref="B6:N6"/>
    <mergeCell ref="B7:N7"/>
    <mergeCell ref="A2:O2"/>
    <mergeCell ref="C4:C5"/>
    <mergeCell ref="F10:H10"/>
    <mergeCell ref="A4:A5"/>
    <mergeCell ref="B4:B5"/>
    <mergeCell ref="F9:H9"/>
    <mergeCell ref="G1:O1"/>
    <mergeCell ref="F8:H8"/>
    <mergeCell ref="F5:H5"/>
    <mergeCell ref="D4:I4"/>
    <mergeCell ref="F11:H11"/>
    <mergeCell ref="O4:O5"/>
    <mergeCell ref="J4:N4"/>
  </mergeCells>
  <printOptions/>
  <pageMargins left="0.35433070866141736" right="0.2362204724409449" top="0.4330708661417323" bottom="0.3937007874015748" header="0.3937007874015748" footer="0.31496062992125984"/>
  <pageSetup fitToHeight="17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view="pageBreakPreview" zoomScale="70" zoomScaleNormal="85" zoomScaleSheetLayoutView="70" zoomScalePageLayoutView="0" workbookViewId="0" topLeftCell="A1">
      <selection activeCell="F8" sqref="F8:F9"/>
    </sheetView>
  </sheetViews>
  <sheetFormatPr defaultColWidth="9.00390625" defaultRowHeight="12.75" outlineLevelRow="1"/>
  <cols>
    <col min="1" max="1" width="29.75390625" style="39" customWidth="1"/>
    <col min="2" max="2" width="14.75390625" style="38" customWidth="1"/>
    <col min="3" max="3" width="14.625" style="38" customWidth="1"/>
    <col min="4" max="4" width="13.625" style="38" customWidth="1"/>
    <col min="5" max="5" width="14.625" style="38" customWidth="1"/>
    <col min="6" max="6" width="21.00390625" style="38" customWidth="1"/>
    <col min="7" max="7" width="15.625" style="38" hidden="1" customWidth="1"/>
    <col min="8" max="8" width="17.625" style="38" hidden="1" customWidth="1"/>
    <col min="9" max="9" width="14.25390625" style="38" hidden="1" customWidth="1"/>
    <col min="10" max="10" width="13.125" style="38" hidden="1" customWidth="1"/>
    <col min="11" max="11" width="10.125" style="38" hidden="1" customWidth="1"/>
    <col min="12" max="12" width="11.25390625" style="38" hidden="1" customWidth="1"/>
    <col min="13" max="13" width="12.875" style="38" hidden="1" customWidth="1"/>
    <col min="14" max="14" width="10.125" style="38" hidden="1" customWidth="1"/>
    <col min="15" max="18" width="0" style="38" hidden="1" customWidth="1"/>
    <col min="19" max="19" width="21.75390625" style="38" customWidth="1"/>
    <col min="20" max="21" width="23.75390625" style="38" customWidth="1"/>
    <col min="22" max="16384" width="9.125" style="38" customWidth="1"/>
  </cols>
  <sheetData>
    <row r="1" spans="1:21" s="37" customFormat="1" ht="69" customHeight="1">
      <c r="A1" s="36"/>
      <c r="B1" s="219" t="s">
        <v>151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113"/>
    </row>
    <row r="2" spans="1:21" ht="39.75" customHeight="1">
      <c r="A2" s="213" t="s">
        <v>110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6" ht="18.75">
      <c r="B3" s="40"/>
      <c r="C3" s="40"/>
      <c r="D3" s="40"/>
      <c r="E3" s="40"/>
      <c r="F3" s="40"/>
    </row>
    <row r="4" spans="1:21" s="41" customFormat="1" ht="57" customHeight="1">
      <c r="A4" s="223" t="s">
        <v>160</v>
      </c>
      <c r="B4" s="225" t="s">
        <v>163</v>
      </c>
      <c r="C4" s="225"/>
      <c r="D4" s="225"/>
      <c r="E4" s="226"/>
      <c r="F4" s="217" t="s">
        <v>164</v>
      </c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8"/>
    </row>
    <row r="5" spans="1:21" ht="18.75">
      <c r="A5" s="224"/>
      <c r="B5" s="115" t="s">
        <v>93</v>
      </c>
      <c r="C5" s="115" t="s">
        <v>118</v>
      </c>
      <c r="D5" s="115" t="s">
        <v>129</v>
      </c>
      <c r="E5" s="115" t="s">
        <v>152</v>
      </c>
      <c r="F5" s="116" t="s">
        <v>111</v>
      </c>
      <c r="S5" s="117" t="s">
        <v>118</v>
      </c>
      <c r="T5" s="117" t="s">
        <v>129</v>
      </c>
      <c r="U5" s="118" t="s">
        <v>152</v>
      </c>
    </row>
    <row r="6" spans="1:21" ht="42.75" customHeight="1">
      <c r="A6" s="209" t="s">
        <v>112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1"/>
    </row>
    <row r="7" spans="1:21" ht="18.75">
      <c r="A7" s="220" t="s">
        <v>113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2"/>
      <c r="U7" s="114"/>
    </row>
    <row r="8" spans="1:21" ht="25.5" customHeight="1">
      <c r="A8" s="214" t="s">
        <v>114</v>
      </c>
      <c r="B8" s="215"/>
      <c r="C8" s="215"/>
      <c r="D8" s="215"/>
      <c r="E8" s="216"/>
      <c r="F8" s="208">
        <f>ПП1!J36+ПП1!J37+ПП1!J38+ПП1!J39+ПП1!J40</f>
        <v>12553327.95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212">
        <f>ПП1!J36+ПП1!J37+ПП1!J38+ПП1!J39+ПП1!J40</f>
        <v>12553327.95</v>
      </c>
      <c r="T8" s="212">
        <f>ПП1!K36+ПП1!K37+ПП1!K38+ПП1!K39+ПП1!K40</f>
        <v>12000142</v>
      </c>
      <c r="U8" s="212">
        <f>ПП1!M9+ПП1!M36+ПП1!M37+ПП1!M38+ПП1!M39+ПП1!M40</f>
        <v>12843842</v>
      </c>
    </row>
    <row r="9" spans="1:21" ht="38.25">
      <c r="A9" s="120" t="s">
        <v>144</v>
      </c>
      <c r="B9" s="42">
        <v>56</v>
      </c>
      <c r="C9" s="42">
        <v>56</v>
      </c>
      <c r="D9" s="42">
        <v>56</v>
      </c>
      <c r="E9" s="42">
        <v>56</v>
      </c>
      <c r="F9" s="208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212"/>
      <c r="T9" s="212"/>
      <c r="U9" s="212"/>
    </row>
    <row r="10" spans="7:13" ht="37.5" outlineLevel="1">
      <c r="G10" s="38" t="s">
        <v>115</v>
      </c>
      <c r="H10" s="38">
        <v>36730.3</v>
      </c>
      <c r="I10" s="38">
        <v>45061.4</v>
      </c>
      <c r="J10" s="38">
        <v>45061.4</v>
      </c>
      <c r="K10" s="38">
        <v>952.1999999999999</v>
      </c>
      <c r="L10" s="38">
        <v>952.1999999999999</v>
      </c>
      <c r="M10" s="38">
        <v>952.1999999999999</v>
      </c>
    </row>
    <row r="11" ht="18.75" outlineLevel="1"/>
    <row r="12" ht="18.75" outlineLevel="1"/>
    <row r="13" ht="18.75" outlineLevel="1"/>
    <row r="14" ht="18.75" outlineLevel="1"/>
    <row r="15" ht="18.75" outlineLevel="1"/>
    <row r="17" ht="37.5" customHeight="1"/>
    <row r="18" spans="1:6" s="16" customFormat="1" ht="37.5" customHeight="1">
      <c r="A18" s="39"/>
      <c r="B18" s="38"/>
      <c r="C18" s="38"/>
      <c r="D18" s="38"/>
      <c r="E18" s="38"/>
      <c r="F18" s="38"/>
    </row>
    <row r="19" ht="37.5" customHeight="1"/>
    <row r="20" ht="37.5" customHeight="1"/>
    <row r="21" ht="37.5" customHeight="1"/>
    <row r="22" ht="37.5" customHeight="1"/>
    <row r="23" ht="37.5" customHeight="1"/>
    <row r="24" ht="37.5" customHeight="1"/>
    <row r="25" ht="37.5" customHeight="1"/>
    <row r="26" ht="37.5" customHeight="1"/>
  </sheetData>
  <sheetProtection/>
  <mergeCells count="12">
    <mergeCell ref="B1:T1"/>
    <mergeCell ref="S8:S9"/>
    <mergeCell ref="A7:T7"/>
    <mergeCell ref="T8:T9"/>
    <mergeCell ref="A4:A5"/>
    <mergeCell ref="B4:E4"/>
    <mergeCell ref="F8:F9"/>
    <mergeCell ref="A6:U6"/>
    <mergeCell ref="U8:U9"/>
    <mergeCell ref="A2:U2"/>
    <mergeCell ref="A8:E8"/>
    <mergeCell ref="F4:U4"/>
  </mergeCells>
  <printOptions/>
  <pageMargins left="0.7086614173228347" right="0.7086614173228347" top="0.59" bottom="0.7480314960629921" header="0.3" footer="0.31496062992125984"/>
  <pageSetup fitToHeight="16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p083</dc:creator>
  <cp:keywords/>
  <dc:description/>
  <cp:lastModifiedBy>27052020</cp:lastModifiedBy>
  <cp:lastPrinted>2020-11-11T02:46:20Z</cp:lastPrinted>
  <dcterms:created xsi:type="dcterms:W3CDTF">2013-07-15T03:48:47Z</dcterms:created>
  <dcterms:modified xsi:type="dcterms:W3CDTF">2020-11-11T02:46:41Z</dcterms:modified>
  <cp:category/>
  <cp:version/>
  <cp:contentType/>
  <cp:contentStatus/>
</cp:coreProperties>
</file>